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k.vonhaden\Desktop\"/>
    </mc:Choice>
  </mc:AlternateContent>
  <xr:revisionPtr revIDLastSave="0" documentId="13_ncr:1_{31000EF4-1B2E-4B5A-9611-3411D8843741}" xr6:coauthVersionLast="47" xr6:coauthVersionMax="47" xr10:uidLastSave="{00000000-0000-0000-0000-000000000000}"/>
  <bookViews>
    <workbookView xWindow="-3840" yWindow="-16110" windowWidth="29040" windowHeight="15630" xr2:uid="{00000000-000D-0000-FFFF-FFFF00000000}"/>
  </bookViews>
  <sheets>
    <sheet name="2022 USAR Pay vs. VA Pay" sheetId="2" r:id="rId1"/>
    <sheet name="Military Pay Chart" sheetId="1" state="hidden" r:id="rId2"/>
    <sheet name="VA Disability Pay Chart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2" l="1"/>
  <c r="O8" i="2"/>
  <c r="O7" i="2"/>
  <c r="P5" i="2" l="1"/>
  <c r="P6" i="2"/>
  <c r="I10" i="2"/>
  <c r="D8" i="2"/>
  <c r="I11" i="2" l="1"/>
  <c r="I12" i="2"/>
  <c r="D10" i="2"/>
  <c r="I22" i="2" s="1"/>
  <c r="I13" i="2" l="1"/>
  <c r="I23" i="2" s="1"/>
  <c r="I25" i="2" l="1"/>
  <c r="I24" i="2"/>
  <c r="J23" i="2"/>
  <c r="J22" i="2"/>
</calcChain>
</file>

<file path=xl/sharedStrings.xml><?xml version="1.0" encoding="utf-8"?>
<sst xmlns="http://schemas.openxmlformats.org/spreadsheetml/2006/main" count="141" uniqueCount="104">
  <si>
    <t>GRADE</t>
  </si>
  <si>
    <t>2 OR LESS</t>
  </si>
  <si>
    <t>OVER 2</t>
  </si>
  <si>
    <t>OVER 3</t>
  </si>
  <si>
    <t>OVER 4</t>
  </si>
  <si>
    <t>OVER 6</t>
  </si>
  <si>
    <t>OVER 8</t>
  </si>
  <si>
    <t>O-10 (*1)</t>
  </si>
  <si>
    <t>O-9 (*1)</t>
  </si>
  <si>
    <t>O-8 (*1)</t>
  </si>
  <si>
    <t>O-7 (*1)</t>
  </si>
  <si>
    <t>O-6 (*2)</t>
  </si>
  <si>
    <t>O-5</t>
  </si>
  <si>
    <t>O-4</t>
  </si>
  <si>
    <t>O-3</t>
  </si>
  <si>
    <t>O-2</t>
  </si>
  <si>
    <t>O-1</t>
  </si>
  <si>
    <t>O-3 (*3)</t>
  </si>
  <si>
    <t>O-2 (*3)</t>
  </si>
  <si>
    <t>O-1 (*3)</t>
  </si>
  <si>
    <t>W-5</t>
  </si>
  <si>
    <t>W-4</t>
  </si>
  <si>
    <t>W-3</t>
  </si>
  <si>
    <t>W-2</t>
  </si>
  <si>
    <t>W-1</t>
  </si>
  <si>
    <t>E-9 (*4)</t>
  </si>
  <si>
    <t>E-8</t>
  </si>
  <si>
    <t>E-7</t>
  </si>
  <si>
    <t>E-6</t>
  </si>
  <si>
    <t>E-5</t>
  </si>
  <si>
    <t>E-4</t>
  </si>
  <si>
    <t>E-3</t>
  </si>
  <si>
    <t>E-2</t>
  </si>
  <si>
    <t>E-1 &gt; 4 mos</t>
  </si>
  <si>
    <t>E-1 &lt; 4 mos</t>
  </si>
  <si>
    <t>OVER 10</t>
  </si>
  <si>
    <t>OVER 12</t>
  </si>
  <si>
    <t>OVER 14</t>
  </si>
  <si>
    <t>OVER 16</t>
  </si>
  <si>
    <t>OVER 18</t>
  </si>
  <si>
    <t>OVER 20</t>
  </si>
  <si>
    <t>OVER 22</t>
  </si>
  <si>
    <t>OVER 24</t>
  </si>
  <si>
    <t>OVER 26</t>
  </si>
  <si>
    <t>OVER 28</t>
  </si>
  <si>
    <t>OVER 30</t>
  </si>
  <si>
    <t>OVER 32</t>
  </si>
  <si>
    <t>OVER 34</t>
  </si>
  <si>
    <t>OVER 36</t>
  </si>
  <si>
    <t>OVER 38</t>
  </si>
  <si>
    <t>OVER 40</t>
  </si>
  <si>
    <t>TIS</t>
  </si>
  <si>
    <t>monthly pay</t>
  </si>
  <si>
    <t>Pay Grade</t>
  </si>
  <si>
    <t>Daily pay</t>
  </si>
  <si>
    <t>USAR PAY</t>
  </si>
  <si>
    <t>VA PAY</t>
  </si>
  <si>
    <t>No Dependents</t>
  </si>
  <si>
    <t>Veteran Alone</t>
  </si>
  <si>
    <t>-</t>
  </si>
  <si>
    <t>DEP Status</t>
  </si>
  <si>
    <t>Percentage</t>
  </si>
  <si>
    <t>Vet w/Spouse Only</t>
  </si>
  <si>
    <t>Vet w/ Spouse &amp; 1 Parent</t>
  </si>
  <si>
    <t>Vet w/ Spouse &amp; 2 Parents</t>
  </si>
  <si>
    <t>Vet w/ 1 Parent</t>
  </si>
  <si>
    <t>Vet w/ 2 Parents</t>
  </si>
  <si>
    <t>Vet w/ Spouse &amp; Child</t>
  </si>
  <si>
    <t>Vet w/ Child Only</t>
  </si>
  <si>
    <t>Vet w/ 2 Parents &amp; Child</t>
  </si>
  <si>
    <t>Vet w/ 1 Parent &amp; child</t>
  </si>
  <si>
    <t>Vet w/ Spouse, 2 Parents &amp; Child</t>
  </si>
  <si>
    <t>Vet w/ Spouse, 1 Parent &amp; Child</t>
  </si>
  <si>
    <t>W/O Child</t>
  </si>
  <si>
    <t>W/ Child</t>
  </si>
  <si>
    <t>Drill periods</t>
  </si>
  <si>
    <t>AD orders</t>
  </si>
  <si>
    <t>Monthly VA Base Pay</t>
  </si>
  <si>
    <t>a. Rates for each school-aged child are shown separately. They are not included with any other compensation rates. All other entries on this chart reflecting a rate for children show the rate payable for children under 18 or helpless. To find the amount payable to a 70% disabled Veteran with a spouse and four children, one of whom is over 18 and attending school, take the 70% rate for a veteran with a spouse and 3 children, $1,680.48, and add the rate for one school child, $186.00. The total amount payable is $1,866.48.</t>
  </si>
  <si>
    <t>b. Where the veteran has a spouse who is determined to require A/A, add the figure shown as “additional for A/A spouse” to the amount shown for the proper dependency code. For example, veteran has A/A spouse and 2 minor children and is 70% disabled. Add $106.00, additional for A/A spouse, to the rate for a 70% veteran with dependency code 12, $1,623.48. The total amount payable is $1,729.48.</t>
  </si>
  <si>
    <t>Additional Instruction</t>
  </si>
  <si>
    <t>Child Under 18</t>
  </si>
  <si>
    <t>Child Over 18</t>
  </si>
  <si>
    <t>A/A spouse w/child</t>
  </si>
  <si>
    <t xml:space="preserve">A/A Spouse </t>
  </si>
  <si>
    <t>Total VA Payment/Month</t>
  </si>
  <si>
    <t>Daily rate</t>
  </si>
  <si>
    <t>N/A</t>
  </si>
  <si>
    <t>Additional rate for Dependents</t>
  </si>
  <si>
    <t>Monthly Children under 18 rate</t>
  </si>
  <si>
    <t>Monthly Children Over 18 rate</t>
  </si>
  <si>
    <t>VA pay for USAR days =</t>
  </si>
  <si>
    <t xml:space="preserve">USAR pay for Duty Days = </t>
  </si>
  <si>
    <t xml:space="preserve">Amount you will lose if you give up your USAR pay = </t>
  </si>
  <si>
    <t>Additional Entitlements</t>
  </si>
  <si>
    <t>Footnotes:</t>
  </si>
  <si>
    <t># of Children Over 18 (footnote a)</t>
  </si>
  <si>
    <t># of Children under 18 (footnote a)</t>
  </si>
  <si>
    <t>Additional Assistance Spouse (footnote b)</t>
  </si>
  <si>
    <t>b. Where the veteran has a spouse who is determined to require A/A, add the figure shown as “additional for A/A spouse” to the amount shown for the proper dependency code. For example, veteran has A/A spouse and 2 minor children and is 70% disabled. Add $111.00, additional for A/A spouse, to the rate for a 70% veteran with dependency code 12, $1,696.17. The total amount payable is $1,807.17.</t>
  </si>
  <si>
    <t xml:space="preserve">a. Rates for each school child are shown separately. They are not included with any other compensation rates. All other entries on this chart reflecting a rate for children show the rate payable for children under 18 or helpless. To find the amount payable to a 70% disabled veteran with a spouse and four children, one of whom is over 18 and attending school, take the 70% rate for a veteran with a spouse and 3 children, $ 1,756.17 , and add the rate for one school child, $194.00. The total amount payable is $1,950.17.
</t>
  </si>
  <si>
    <t xml:space="preserve">Amount you will lose if you give up your VA Disability = </t>
  </si>
  <si>
    <t>NOTE:  SM is only giving up VA Disability for days of duty performed with USAR. (If only 4 drill periods are performed, then the VA Disability will only be reduced by those 4 days out of 30.)</t>
  </si>
  <si>
    <t>UPDATED FOR 2022 (as of 20211227)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</si>
</sst>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;[Red]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1"/>
      <color rgb="FFFF0000"/>
      <name val="Arial"/>
      <family val="2"/>
    </font>
    <font>
      <sz val="2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rgb="FF222222"/>
      <name val="Aldhabi"/>
      <charset val="178"/>
    </font>
    <font>
      <b/>
      <sz val="8"/>
      <color theme="1"/>
      <name val="Aldhabi"/>
      <charset val="178"/>
    </font>
    <font>
      <b/>
      <sz val="8"/>
      <color rgb="FF000000"/>
      <name val="Aldhabi"/>
      <charset val="178"/>
    </font>
    <font>
      <sz val="8"/>
      <color rgb="FF000000"/>
      <name val="Aldhabi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DDDDDD"/>
      </top>
      <bottom/>
      <diagonal/>
    </border>
    <border>
      <left style="medium">
        <color rgb="FFFF0000"/>
      </left>
      <right/>
      <top style="medium">
        <color rgb="FFDDDDDD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rgb="FFFF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2" borderId="0" xfId="0" applyFill="1" applyAlignment="1">
      <alignment horizontal="left" vertical="center"/>
    </xf>
    <xf numFmtId="0" fontId="0" fillId="0" borderId="0" xfId="0" applyBorder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2" fillId="0" borderId="0" xfId="0" applyFont="1"/>
    <xf numFmtId="44" fontId="7" fillId="0" borderId="0" xfId="0" applyNumberFormat="1" applyFont="1" applyAlignment="1">
      <alignment horizontal="right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44" fontId="0" fillId="0" borderId="18" xfId="0" applyNumberFormat="1" applyBorder="1"/>
    <xf numFmtId="0" fontId="0" fillId="0" borderId="21" xfId="0" applyBorder="1"/>
    <xf numFmtId="44" fontId="0" fillId="0" borderId="17" xfId="0" applyNumberFormat="1" applyBorder="1"/>
    <xf numFmtId="0" fontId="2" fillId="0" borderId="15" xfId="0" applyFont="1" applyBorder="1"/>
    <xf numFmtId="0" fontId="2" fillId="0" borderId="0" xfId="0" applyFont="1" applyBorder="1"/>
    <xf numFmtId="44" fontId="0" fillId="0" borderId="0" xfId="0" applyNumberFormat="1" applyFont="1" applyBorder="1"/>
    <xf numFmtId="0" fontId="2" fillId="0" borderId="20" xfId="0" applyFont="1" applyBorder="1"/>
    <xf numFmtId="44" fontId="0" fillId="0" borderId="22" xfId="1" applyFont="1" applyBorder="1" applyAlignment="1">
      <alignment horizontal="center"/>
    </xf>
    <xf numFmtId="44" fontId="0" fillId="0" borderId="0" xfId="0" applyNumberFormat="1" applyBorder="1"/>
    <xf numFmtId="0" fontId="8" fillId="0" borderId="0" xfId="0" applyFont="1"/>
    <xf numFmtId="9" fontId="8" fillId="0" borderId="0" xfId="0" applyNumberFormat="1" applyFont="1"/>
    <xf numFmtId="0" fontId="8" fillId="0" borderId="0" xfId="0" applyNumberFormat="1" applyFont="1"/>
    <xf numFmtId="0" fontId="8" fillId="0" borderId="1" xfId="0" applyFont="1" applyBorder="1"/>
    <xf numFmtId="0" fontId="8" fillId="0" borderId="2" xfId="0" applyFont="1" applyBorder="1"/>
    <xf numFmtId="44" fontId="8" fillId="0" borderId="2" xfId="1" applyFont="1" applyBorder="1"/>
    <xf numFmtId="44" fontId="8" fillId="0" borderId="2" xfId="1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0" fontId="8" fillId="0" borderId="6" xfId="0" applyFont="1" applyBorder="1"/>
    <xf numFmtId="0" fontId="9" fillId="0" borderId="0" xfId="0" applyFont="1" applyBorder="1"/>
    <xf numFmtId="44" fontId="8" fillId="0" borderId="0" xfId="1" applyFont="1" applyBorder="1"/>
    <xf numFmtId="44" fontId="8" fillId="0" borderId="7" xfId="1" applyFont="1" applyBorder="1"/>
    <xf numFmtId="0" fontId="8" fillId="0" borderId="0" xfId="0" applyFont="1" applyBorder="1"/>
    <xf numFmtId="0" fontId="8" fillId="0" borderId="8" xfId="0" applyFont="1" applyBorder="1"/>
    <xf numFmtId="0" fontId="8" fillId="0" borderId="9" xfId="0" applyFont="1" applyBorder="1"/>
    <xf numFmtId="44" fontId="8" fillId="0" borderId="9" xfId="1" applyFont="1" applyBorder="1"/>
    <xf numFmtId="44" fontId="8" fillId="0" borderId="10" xfId="1" applyFont="1" applyBorder="1"/>
    <xf numFmtId="44" fontId="8" fillId="0" borderId="3" xfId="1" applyFont="1" applyBorder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0" xfId="0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/>
    </xf>
    <xf numFmtId="44" fontId="8" fillId="0" borderId="0" xfId="0" applyNumberFormat="1" applyFont="1" applyFill="1"/>
    <xf numFmtId="44" fontId="8" fillId="0" borderId="0" xfId="0" applyNumberFormat="1" applyFont="1" applyFill="1" applyAlignment="1">
      <alignment horizontal="center"/>
    </xf>
    <xf numFmtId="44" fontId="8" fillId="0" borderId="0" xfId="1" applyFont="1" applyFill="1" applyAlignment="1">
      <alignment horizontal="center"/>
    </xf>
    <xf numFmtId="0" fontId="13" fillId="0" borderId="0" xfId="0" applyFont="1" applyFill="1" applyAlignment="1">
      <alignment vertical="center"/>
    </xf>
    <xf numFmtId="165" fontId="7" fillId="0" borderId="0" xfId="0" applyNumberFormat="1" applyFont="1" applyFill="1" applyAlignment="1">
      <alignment horizontal="right" vertical="center"/>
    </xf>
    <xf numFmtId="2" fontId="14" fillId="0" borderId="0" xfId="0" applyNumberFormat="1" applyFont="1" applyAlignment="1">
      <alignment horizontal="center"/>
    </xf>
    <xf numFmtId="2" fontId="18" fillId="0" borderId="0" xfId="0" applyNumberFormat="1" applyFont="1" applyFill="1" applyAlignment="1">
      <alignment vertical="top" shrinkToFit="1"/>
    </xf>
    <xf numFmtId="2" fontId="18" fillId="0" borderId="0" xfId="0" applyNumberFormat="1" applyFont="1" applyFill="1" applyAlignment="1">
      <alignment horizontal="right" vertical="top" shrinkToFit="1"/>
    </xf>
    <xf numFmtId="2" fontId="18" fillId="0" borderId="0" xfId="0" applyNumberFormat="1" applyFont="1" applyFill="1" applyAlignment="1">
      <alignment horizontal="left" vertical="top" shrinkToFit="1"/>
    </xf>
    <xf numFmtId="2" fontId="18" fillId="0" borderId="0" xfId="0" applyNumberFormat="1" applyFont="1" applyFill="1" applyAlignment="1">
      <alignment horizontal="left" vertical="top" indent="1" shrinkToFi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2" fontId="19" fillId="0" borderId="0" xfId="0" applyNumberFormat="1" applyFont="1" applyFill="1" applyAlignment="1">
      <alignment vertical="top" shrinkToFit="1"/>
    </xf>
    <xf numFmtId="2" fontId="19" fillId="0" borderId="0" xfId="0" applyNumberFormat="1" applyFont="1" applyFill="1" applyAlignment="1">
      <alignment horizontal="right" vertical="top" shrinkToFit="1"/>
    </xf>
    <xf numFmtId="2" fontId="19" fillId="0" borderId="0" xfId="0" applyNumberFormat="1" applyFont="1" applyFill="1" applyAlignment="1">
      <alignment horizontal="left" vertical="top" indent="1" shrinkToFit="1"/>
    </xf>
    <xf numFmtId="2" fontId="19" fillId="0" borderId="0" xfId="0" applyNumberFormat="1" applyFont="1" applyFill="1" applyAlignment="1">
      <alignment horizontal="left" vertical="top" shrinkToFit="1"/>
    </xf>
    <xf numFmtId="2" fontId="19" fillId="0" borderId="2" xfId="0" applyNumberFormat="1" applyFont="1" applyFill="1" applyBorder="1" applyAlignment="1">
      <alignment vertical="top" shrinkToFit="1"/>
    </xf>
    <xf numFmtId="2" fontId="19" fillId="0" borderId="2" xfId="0" applyNumberFormat="1" applyFont="1" applyFill="1" applyBorder="1" applyAlignment="1">
      <alignment horizontal="right" vertical="top" shrinkToFit="1"/>
    </xf>
    <xf numFmtId="2" fontId="19" fillId="0" borderId="2" xfId="0" applyNumberFormat="1" applyFont="1" applyFill="1" applyBorder="1" applyAlignment="1">
      <alignment horizontal="left" vertical="top" shrinkToFit="1"/>
    </xf>
    <xf numFmtId="2" fontId="19" fillId="0" borderId="3" xfId="0" applyNumberFormat="1" applyFont="1" applyFill="1" applyBorder="1" applyAlignment="1">
      <alignment vertical="top" shrinkToFit="1"/>
    </xf>
    <xf numFmtId="2" fontId="19" fillId="0" borderId="0" xfId="0" applyNumberFormat="1" applyFont="1" applyFill="1" applyBorder="1" applyAlignment="1">
      <alignment vertical="top" shrinkToFit="1"/>
    </xf>
    <xf numFmtId="2" fontId="19" fillId="0" borderId="0" xfId="0" applyNumberFormat="1" applyFont="1" applyFill="1" applyBorder="1" applyAlignment="1">
      <alignment horizontal="right" vertical="top" shrinkToFit="1"/>
    </xf>
    <xf numFmtId="2" fontId="19" fillId="0" borderId="0" xfId="0" applyNumberFormat="1" applyFont="1" applyFill="1" applyBorder="1" applyAlignment="1">
      <alignment horizontal="left" vertical="top" indent="1" shrinkToFit="1"/>
    </xf>
    <xf numFmtId="2" fontId="19" fillId="0" borderId="0" xfId="0" applyNumberFormat="1" applyFont="1" applyFill="1" applyBorder="1" applyAlignment="1">
      <alignment horizontal="left" vertical="top" shrinkToFit="1"/>
    </xf>
    <xf numFmtId="2" fontId="19" fillId="0" borderId="7" xfId="0" applyNumberFormat="1" applyFont="1" applyFill="1" applyBorder="1" applyAlignment="1">
      <alignment vertical="top" shrinkToFit="1"/>
    </xf>
    <xf numFmtId="0" fontId="16" fillId="0" borderId="5" xfId="0" applyFont="1" applyFill="1" applyBorder="1" applyAlignment="1">
      <alignment horizontal="center" vertical="center"/>
    </xf>
    <xf numFmtId="2" fontId="19" fillId="0" borderId="9" xfId="0" applyNumberFormat="1" applyFont="1" applyFill="1" applyBorder="1" applyAlignment="1">
      <alignment vertical="top" shrinkToFit="1"/>
    </xf>
    <xf numFmtId="2" fontId="19" fillId="0" borderId="9" xfId="0" applyNumberFormat="1" applyFont="1" applyFill="1" applyBorder="1" applyAlignment="1">
      <alignment horizontal="right" vertical="top" shrinkToFit="1"/>
    </xf>
    <xf numFmtId="2" fontId="19" fillId="0" borderId="9" xfId="0" applyNumberFormat="1" applyFont="1" applyFill="1" applyBorder="1" applyAlignment="1">
      <alignment horizontal="left" vertical="top" indent="1" shrinkToFit="1"/>
    </xf>
    <xf numFmtId="2" fontId="19" fillId="0" borderId="9" xfId="0" applyNumberFormat="1" applyFont="1" applyFill="1" applyBorder="1" applyAlignment="1">
      <alignment horizontal="left" vertical="top" shrinkToFit="1"/>
    </xf>
    <xf numFmtId="2" fontId="19" fillId="0" borderId="10" xfId="0" applyNumberFormat="1" applyFont="1" applyFill="1" applyBorder="1" applyAlignment="1">
      <alignment vertical="top" shrinkToFit="1"/>
    </xf>
    <xf numFmtId="2" fontId="19" fillId="0" borderId="1" xfId="0" applyNumberFormat="1" applyFont="1" applyFill="1" applyBorder="1" applyAlignment="1">
      <alignment vertical="top" shrinkToFit="1"/>
    </xf>
    <xf numFmtId="2" fontId="19" fillId="0" borderId="2" xfId="0" applyNumberFormat="1" applyFont="1" applyFill="1" applyBorder="1" applyAlignment="1">
      <alignment horizontal="left" vertical="top" indent="1" shrinkToFit="1"/>
    </xf>
    <xf numFmtId="2" fontId="19" fillId="0" borderId="6" xfId="0" applyNumberFormat="1" applyFont="1" applyFill="1" applyBorder="1" applyAlignment="1">
      <alignment vertical="top" shrinkToFit="1"/>
    </xf>
    <xf numFmtId="2" fontId="19" fillId="0" borderId="8" xfId="0" applyNumberFormat="1" applyFont="1" applyFill="1" applyBorder="1" applyAlignment="1">
      <alignment vertical="top" shrinkToFit="1"/>
    </xf>
    <xf numFmtId="2" fontId="19" fillId="0" borderId="9" xfId="0" applyNumberFormat="1" applyFont="1" applyFill="1" applyBorder="1" applyAlignment="1">
      <alignment horizontal="left" vertical="top" indent="2" shrinkToFit="1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9" fontId="0" fillId="0" borderId="12" xfId="2" applyFont="1" applyBorder="1" applyAlignment="1" applyProtection="1">
      <alignment horizontal="center"/>
      <protection locked="0"/>
    </xf>
    <xf numFmtId="9" fontId="0" fillId="0" borderId="13" xfId="2" applyFont="1" applyBorder="1" applyAlignment="1" applyProtection="1">
      <alignment horizontal="center"/>
      <protection locked="0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wrapText="1"/>
    </xf>
    <xf numFmtId="0" fontId="10" fillId="0" borderId="0" xfId="0" applyFont="1" applyAlignment="1">
      <alignment horizontal="left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GridLines="0" showZeros="0" tabSelected="1" zoomScale="85" zoomScaleNormal="85" workbookViewId="0">
      <pane xSplit="40" ySplit="51" topLeftCell="AO52" activePane="bottomRight" state="frozen"/>
      <selection pane="topRight" activeCell="AO1" sqref="AO1"/>
      <selection pane="bottomLeft" activeCell="A53" sqref="A53"/>
      <selection pane="bottomRight" activeCell="B30" sqref="B30:P30"/>
    </sheetView>
  </sheetViews>
  <sheetFormatPr defaultRowHeight="15" x14ac:dyDescent="0.25"/>
  <cols>
    <col min="1" max="1" width="3.42578125" customWidth="1"/>
    <col min="2" max="2" width="1.7109375" customWidth="1"/>
    <col min="3" max="3" width="12" bestFit="1" customWidth="1"/>
    <col min="4" max="4" width="10.5703125" style="1" bestFit="1" customWidth="1"/>
    <col min="5" max="5" width="1.7109375" style="1" customWidth="1"/>
    <col min="7" max="7" width="1.7109375" customWidth="1"/>
    <col min="8" max="8" width="29.140625" bestFit="1" customWidth="1"/>
    <col min="9" max="9" width="21.7109375" customWidth="1"/>
    <col min="10" max="10" width="15.42578125" style="1" customWidth="1"/>
    <col min="11" max="11" width="1.7109375" customWidth="1"/>
    <col min="12" max="12" width="9.7109375" customWidth="1"/>
    <col min="13" max="13" width="1.7109375" customWidth="1"/>
    <col min="14" max="14" width="39.140625" bestFit="1" customWidth="1"/>
    <col min="15" max="15" width="10.5703125" bestFit="1" customWidth="1"/>
    <col min="16" max="16" width="9.140625" style="8" hidden="1" customWidth="1"/>
    <col min="17" max="17" width="1.7109375" customWidth="1"/>
    <col min="18" max="18" width="2.7109375" customWidth="1"/>
  </cols>
  <sheetData>
    <row r="1" spans="1:17" ht="15.75" thickBot="1" x14ac:dyDescent="0.3">
      <c r="A1" s="100" t="s">
        <v>103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8.1" customHeight="1" thickTop="1" x14ac:dyDescent="0.25">
      <c r="B2" s="11"/>
      <c r="C2" s="12"/>
      <c r="D2" s="13"/>
      <c r="E2" s="14"/>
      <c r="G2" s="11"/>
      <c r="H2" s="12"/>
      <c r="I2" s="12"/>
      <c r="J2" s="13"/>
      <c r="K2" s="28"/>
      <c r="M2" s="11"/>
      <c r="N2" s="12"/>
      <c r="O2" s="12"/>
      <c r="P2" s="33"/>
      <c r="Q2" s="28"/>
    </row>
    <row r="3" spans="1:17" ht="26.25" x14ac:dyDescent="0.25">
      <c r="B3" s="15"/>
      <c r="C3" s="102" t="s">
        <v>55</v>
      </c>
      <c r="D3" s="102"/>
      <c r="E3" s="16"/>
      <c r="G3" s="15"/>
      <c r="H3" s="102" t="s">
        <v>56</v>
      </c>
      <c r="I3" s="102"/>
      <c r="J3" s="102"/>
      <c r="K3" s="29"/>
      <c r="M3" s="15"/>
      <c r="N3" s="102" t="s">
        <v>94</v>
      </c>
      <c r="O3" s="102"/>
      <c r="P3" s="102"/>
      <c r="Q3" s="29"/>
    </row>
    <row r="4" spans="1:17" ht="27" thickBot="1" x14ac:dyDescent="0.3">
      <c r="B4" s="15"/>
      <c r="C4" s="102"/>
      <c r="D4" s="102"/>
      <c r="E4" s="16"/>
      <c r="G4" s="15"/>
      <c r="H4" s="102"/>
      <c r="I4" s="102"/>
      <c r="J4" s="102"/>
      <c r="K4" s="29"/>
      <c r="M4" s="15"/>
      <c r="N4" s="102"/>
      <c r="O4" s="102"/>
      <c r="P4" s="102"/>
      <c r="Q4" s="29"/>
    </row>
    <row r="5" spans="1:17" ht="16.5" thickTop="1" thickBot="1" x14ac:dyDescent="0.3">
      <c r="B5" s="15"/>
      <c r="C5" s="5" t="s">
        <v>53</v>
      </c>
      <c r="D5" s="10" t="s">
        <v>27</v>
      </c>
      <c r="E5" s="17"/>
      <c r="G5" s="15"/>
      <c r="H5" s="5" t="s">
        <v>60</v>
      </c>
      <c r="I5" s="105" t="s">
        <v>58</v>
      </c>
      <c r="J5" s="106"/>
      <c r="K5" s="29"/>
      <c r="M5" s="15"/>
      <c r="N5" s="5" t="s">
        <v>97</v>
      </c>
      <c r="O5" s="10"/>
      <c r="P5" s="35">
        <f>O5*O7</f>
        <v>0</v>
      </c>
      <c r="Q5" s="29"/>
    </row>
    <row r="6" spans="1:17" ht="16.5" thickTop="1" thickBot="1" x14ac:dyDescent="0.3">
      <c r="B6" s="15"/>
      <c r="C6" s="5" t="s">
        <v>51</v>
      </c>
      <c r="D6" s="10" t="s">
        <v>41</v>
      </c>
      <c r="E6" s="17"/>
      <c r="G6" s="15"/>
      <c r="H6" s="5" t="s">
        <v>61</v>
      </c>
      <c r="I6" s="107">
        <v>0.1</v>
      </c>
      <c r="J6" s="108"/>
      <c r="K6" s="29"/>
      <c r="M6" s="15"/>
      <c r="N6" s="5" t="s">
        <v>96</v>
      </c>
      <c r="O6" s="10"/>
      <c r="P6" s="35">
        <f>O6*O8</f>
        <v>0</v>
      </c>
      <c r="Q6" s="29"/>
    </row>
    <row r="7" spans="1:17" ht="16.5" thickTop="1" thickBot="1" x14ac:dyDescent="0.3">
      <c r="B7" s="15"/>
      <c r="C7" s="5"/>
      <c r="D7" s="18"/>
      <c r="E7" s="19"/>
      <c r="G7" s="15"/>
      <c r="H7" s="5" t="s">
        <v>80</v>
      </c>
      <c r="I7" s="105" t="s">
        <v>87</v>
      </c>
      <c r="J7" s="106"/>
      <c r="K7" s="29"/>
      <c r="M7" s="15"/>
      <c r="N7" s="5" t="s">
        <v>89</v>
      </c>
      <c r="O7" s="37">
        <f>IF($I$7="N/A",,VLOOKUP($I$7,'VA Disability Pay Chart'!$B$18:$L$19,HLOOKUP($I$6,'VA Disability Pay Chart'!$C$1:$L$2,2,FALSE),FALSE))</f>
        <v>0</v>
      </c>
      <c r="P7" s="34"/>
      <c r="Q7" s="29"/>
    </row>
    <row r="8" spans="1:17" ht="16.5" thickTop="1" thickBot="1" x14ac:dyDescent="0.3">
      <c r="B8" s="15"/>
      <c r="C8" s="5" t="s">
        <v>52</v>
      </c>
      <c r="D8" s="20">
        <f>VLOOKUP('2022 USAR Pay vs. VA Pay'!D5,'Military Pay Chart'!A3:W30,HLOOKUP(D6,'Military Pay Chart'!B1:W2,2,FALSE),FALSE)</f>
        <v>5424.9</v>
      </c>
      <c r="E8" s="21"/>
      <c r="G8" s="15"/>
      <c r="H8" s="5" t="s">
        <v>80</v>
      </c>
      <c r="I8" s="105" t="s">
        <v>87</v>
      </c>
      <c r="J8" s="106"/>
      <c r="K8" s="29"/>
      <c r="M8" s="15"/>
      <c r="N8" s="5" t="s">
        <v>90</v>
      </c>
      <c r="O8" s="6">
        <f>IF($I$8="N/A",,VLOOKUP($I$8,'VA Disability Pay Chart'!$B$18:$L$19,HLOOKUP($I$6,'VA Disability Pay Chart'!$C$1:$L$2,2,FALSE),FALSE))</f>
        <v>0</v>
      </c>
      <c r="P8" s="34"/>
      <c r="Q8" s="29"/>
    </row>
    <row r="9" spans="1:17" ht="16.5" thickTop="1" thickBot="1" x14ac:dyDescent="0.3">
      <c r="B9" s="15"/>
      <c r="C9" s="5"/>
      <c r="D9" s="18"/>
      <c r="E9" s="19"/>
      <c r="G9" s="15"/>
      <c r="H9" s="5" t="s">
        <v>80</v>
      </c>
      <c r="I9" s="105" t="s">
        <v>87</v>
      </c>
      <c r="J9" s="106"/>
      <c r="K9" s="29"/>
      <c r="M9" s="15"/>
      <c r="N9" s="5" t="s">
        <v>98</v>
      </c>
      <c r="O9" s="6">
        <f>IF($I$9="N/A",,VLOOKUP($I$9,'VA Disability Pay Chart'!$B$20,HLOOKUP($I$6,'VA Disability Pay Chart'!$C$1:$L$2,2,FALSE),FALSE))</f>
        <v>0</v>
      </c>
      <c r="P9" s="34"/>
      <c r="Q9" s="29"/>
    </row>
    <row r="10" spans="1:17" ht="15.75" thickTop="1" x14ac:dyDescent="0.25">
      <c r="B10" s="15"/>
      <c r="C10" s="5" t="s">
        <v>54</v>
      </c>
      <c r="D10" s="22">
        <f>D8/30</f>
        <v>180.82999999999998</v>
      </c>
      <c r="E10" s="23"/>
      <c r="G10" s="15"/>
      <c r="H10" s="5" t="s">
        <v>77</v>
      </c>
      <c r="I10" s="6">
        <f>VLOOKUP('2022 USAR Pay vs. VA Pay'!I5,'VA Disability Pay Chart'!B3:L15,HLOOKUP(I6,'VA Disability Pay Chart'!C1:L2,2,FALSE),FALSE)</f>
        <v>152.63999999999999</v>
      </c>
      <c r="J10" s="18"/>
      <c r="K10" s="29"/>
      <c r="M10" s="15"/>
      <c r="N10" s="5"/>
      <c r="O10" s="5"/>
      <c r="P10" s="34"/>
      <c r="Q10" s="29"/>
    </row>
    <row r="11" spans="1:17" ht="15.75" thickBot="1" x14ac:dyDescent="0.3">
      <c r="B11" s="15"/>
      <c r="C11" s="5"/>
      <c r="D11" s="18"/>
      <c r="E11" s="19"/>
      <c r="G11" s="15"/>
      <c r="H11" s="5" t="s">
        <v>88</v>
      </c>
      <c r="I11" s="22">
        <f>$P$5+$P$6</f>
        <v>0</v>
      </c>
      <c r="J11" s="18"/>
      <c r="K11" s="29"/>
      <c r="M11" s="15"/>
      <c r="N11" s="5"/>
      <c r="O11" s="5"/>
      <c r="P11" s="34"/>
      <c r="Q11" s="29"/>
    </row>
    <row r="12" spans="1:17" ht="16.5" thickTop="1" thickBot="1" x14ac:dyDescent="0.3">
      <c r="B12" s="15"/>
      <c r="C12" s="5" t="s">
        <v>75</v>
      </c>
      <c r="D12" s="10">
        <v>72</v>
      </c>
      <c r="E12" s="17"/>
      <c r="G12" s="15"/>
      <c r="H12" s="5" t="s">
        <v>85</v>
      </c>
      <c r="I12" s="22">
        <f>I10+P5+P6</f>
        <v>152.63999999999999</v>
      </c>
      <c r="J12" s="18"/>
      <c r="K12" s="29"/>
      <c r="M12" s="15"/>
      <c r="N12" s="5"/>
      <c r="O12" s="5"/>
      <c r="P12" s="34"/>
      <c r="Q12" s="29"/>
    </row>
    <row r="13" spans="1:17" ht="15.75" thickTop="1" x14ac:dyDescent="0.25">
      <c r="B13" s="15"/>
      <c r="C13" s="5"/>
      <c r="D13" s="18"/>
      <c r="E13" s="19"/>
      <c r="G13" s="15"/>
      <c r="H13" s="5" t="s">
        <v>86</v>
      </c>
      <c r="I13" s="22">
        <f>I12/30</f>
        <v>5.0879999999999992</v>
      </c>
      <c r="J13" s="18"/>
      <c r="K13" s="29"/>
      <c r="M13" s="15"/>
      <c r="N13" s="5"/>
      <c r="O13" s="5"/>
      <c r="P13" s="34"/>
      <c r="Q13" s="29"/>
    </row>
    <row r="14" spans="1:17" x14ac:dyDescent="0.25">
      <c r="B14" s="15"/>
      <c r="C14" s="5"/>
      <c r="D14" s="18"/>
      <c r="E14" s="19"/>
      <c r="G14" s="15"/>
      <c r="H14" s="5"/>
      <c r="I14" s="5"/>
      <c r="J14" s="18"/>
      <c r="K14" s="29"/>
      <c r="M14" s="15"/>
      <c r="N14" s="5"/>
      <c r="O14" s="5"/>
      <c r="P14" s="34"/>
      <c r="Q14" s="29"/>
    </row>
    <row r="15" spans="1:17" hidden="1" x14ac:dyDescent="0.25">
      <c r="B15" s="15"/>
      <c r="C15" s="5"/>
      <c r="D15" s="18"/>
      <c r="E15" s="19"/>
      <c r="G15" s="15"/>
      <c r="H15" s="5"/>
      <c r="I15" s="5"/>
      <c r="J15" s="18"/>
      <c r="K15" s="29"/>
      <c r="M15" s="15"/>
      <c r="N15" s="5"/>
      <c r="O15" s="5"/>
      <c r="P15" s="34"/>
      <c r="Q15" s="29"/>
    </row>
    <row r="16" spans="1:17" hidden="1" x14ac:dyDescent="0.25">
      <c r="B16" s="15"/>
      <c r="C16" s="5"/>
      <c r="D16" s="18"/>
      <c r="E16" s="19"/>
      <c r="G16" s="15"/>
      <c r="H16" s="5"/>
      <c r="I16" s="5"/>
      <c r="J16" s="18"/>
      <c r="K16" s="29"/>
      <c r="M16" s="15"/>
      <c r="N16" s="5"/>
      <c r="O16" s="5"/>
      <c r="P16" s="5"/>
      <c r="Q16" s="29"/>
    </row>
    <row r="17" spans="1:18" hidden="1" x14ac:dyDescent="0.25">
      <c r="B17" s="15"/>
      <c r="C17" s="5"/>
      <c r="D17" s="18"/>
      <c r="E17" s="19"/>
      <c r="G17" s="15"/>
      <c r="H17" s="5"/>
      <c r="I17" s="5"/>
      <c r="J17" s="18"/>
      <c r="K17" s="30"/>
      <c r="L17" s="3"/>
      <c r="M17" s="32"/>
      <c r="N17" s="5"/>
      <c r="O17" s="7"/>
      <c r="P17" s="5"/>
      <c r="Q17" s="29"/>
    </row>
    <row r="18" spans="1:18" hidden="1" x14ac:dyDescent="0.25">
      <c r="B18" s="15"/>
      <c r="C18" s="5"/>
      <c r="D18" s="18"/>
      <c r="E18" s="19"/>
      <c r="G18" s="15"/>
      <c r="H18" s="5"/>
      <c r="I18" s="5"/>
      <c r="J18" s="18"/>
      <c r="K18" s="29"/>
      <c r="M18" s="15"/>
      <c r="N18" s="5"/>
      <c r="O18" s="38"/>
      <c r="P18" s="34"/>
      <c r="Q18" s="29"/>
    </row>
    <row r="19" spans="1:18" hidden="1" x14ac:dyDescent="0.25">
      <c r="B19" s="15"/>
      <c r="C19" s="5" t="s">
        <v>76</v>
      </c>
      <c r="D19" s="18"/>
      <c r="E19" s="19"/>
      <c r="G19" s="15"/>
      <c r="H19" s="5"/>
      <c r="I19" s="5"/>
      <c r="J19" s="18"/>
      <c r="K19" s="29"/>
      <c r="M19" s="15"/>
      <c r="N19" s="5"/>
      <c r="O19" s="5"/>
      <c r="P19" s="34"/>
      <c r="Q19" s="29"/>
    </row>
    <row r="20" spans="1:18" hidden="1" x14ac:dyDescent="0.25">
      <c r="B20" s="15"/>
      <c r="C20" s="5"/>
      <c r="D20" s="18"/>
      <c r="E20" s="19"/>
      <c r="G20" s="15"/>
      <c r="H20" s="5"/>
      <c r="I20" s="5"/>
      <c r="J20" s="18"/>
      <c r="K20" s="30"/>
      <c r="L20" s="3"/>
      <c r="M20" s="32"/>
      <c r="N20" s="5"/>
      <c r="O20" s="5"/>
      <c r="P20" s="34"/>
      <c r="Q20" s="29"/>
    </row>
    <row r="21" spans="1:18" ht="8.1" customHeight="1" thickBot="1" x14ac:dyDescent="0.3">
      <c r="B21" s="24"/>
      <c r="C21" s="25"/>
      <c r="D21" s="26"/>
      <c r="E21" s="27"/>
      <c r="G21" s="24"/>
      <c r="H21" s="25"/>
      <c r="I21" s="25"/>
      <c r="J21" s="26"/>
      <c r="K21" s="31"/>
      <c r="M21" s="24"/>
      <c r="N21" s="25"/>
      <c r="O21" s="25"/>
      <c r="P21" s="36"/>
      <c r="Q21" s="31"/>
    </row>
    <row r="22" spans="1:18" ht="30" customHeight="1" thickTop="1" x14ac:dyDescent="0.25">
      <c r="D22" s="101" t="s">
        <v>92</v>
      </c>
      <c r="E22" s="101"/>
      <c r="F22" s="101"/>
      <c r="G22" s="101"/>
      <c r="H22" s="101"/>
      <c r="I22" s="9">
        <f>$D$12*$D$10</f>
        <v>13019.759999999998</v>
      </c>
      <c r="J22" s="109" t="str">
        <f>IF($I$22&gt;$I$23,"Your Military Pay is Greater","")</f>
        <v>Your Military Pay is Greater</v>
      </c>
      <c r="K22" s="109"/>
      <c r="L22" s="109"/>
      <c r="M22" s="109"/>
      <c r="N22" s="109"/>
      <c r="O22" s="64"/>
    </row>
    <row r="23" spans="1:18" ht="30" customHeight="1" x14ac:dyDescent="0.25">
      <c r="D23" s="101" t="s">
        <v>91</v>
      </c>
      <c r="E23" s="101"/>
      <c r="F23" s="101"/>
      <c r="G23" s="101"/>
      <c r="H23" s="101"/>
      <c r="I23" s="9">
        <f>D12*I13</f>
        <v>366.33599999999996</v>
      </c>
      <c r="J23" s="110" t="str">
        <f>IF($I$22&lt;$I$23,"Your VA Disability Pay is Greater","")</f>
        <v/>
      </c>
      <c r="K23" s="110"/>
      <c r="L23" s="110"/>
      <c r="M23" s="110"/>
      <c r="N23" s="110"/>
    </row>
    <row r="24" spans="1:18" ht="22.5" customHeight="1" x14ac:dyDescent="0.25">
      <c r="C24" s="101" t="s">
        <v>93</v>
      </c>
      <c r="D24" s="101"/>
      <c r="E24" s="101"/>
      <c r="F24" s="101"/>
      <c r="G24" s="101"/>
      <c r="H24" s="101"/>
      <c r="I24" s="65">
        <f>IF($I$23-$I$22&lt;0, $I$23-$I$22,"")</f>
        <v>-12653.423999999999</v>
      </c>
    </row>
    <row r="25" spans="1:18" ht="17.25" customHeight="1" x14ac:dyDescent="0.3">
      <c r="C25" s="101" t="s">
        <v>101</v>
      </c>
      <c r="D25" s="101"/>
      <c r="E25" s="101"/>
      <c r="F25" s="101"/>
      <c r="G25" s="101"/>
      <c r="H25" s="101"/>
      <c r="I25" s="66" t="str">
        <f>IF($I$23-$I$22&gt;0, $I$23-$I$22,"")</f>
        <v/>
      </c>
    </row>
    <row r="26" spans="1:18" ht="6" customHeight="1" x14ac:dyDescent="0.25"/>
    <row r="27" spans="1:18" ht="54.75" customHeight="1" x14ac:dyDescent="0.5">
      <c r="A27" s="111" t="s">
        <v>102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5.25" customHeight="1" x14ac:dyDescent="0.25"/>
    <row r="29" spans="1:18" x14ac:dyDescent="0.25">
      <c r="B29" s="103" t="s">
        <v>95</v>
      </c>
      <c r="C29" s="103"/>
      <c r="D29" s="103"/>
      <c r="F29" s="1"/>
      <c r="J29"/>
      <c r="K29" s="1"/>
      <c r="P29"/>
      <c r="Q29" s="8"/>
    </row>
    <row r="30" spans="1:18" ht="45.75" customHeight="1" x14ac:dyDescent="0.25">
      <c r="B30" s="104" t="s">
        <v>78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8"/>
    </row>
    <row r="31" spans="1:18" x14ac:dyDescent="0.25">
      <c r="B31" s="4"/>
      <c r="D31" s="2"/>
      <c r="E31" s="2"/>
      <c r="F31" s="2"/>
      <c r="G31" s="2"/>
      <c r="H31" s="2"/>
      <c r="I31" s="2"/>
      <c r="J31" s="2"/>
      <c r="K31" s="2"/>
      <c r="L31" s="2"/>
      <c r="M31" s="2"/>
      <c r="P31"/>
      <c r="Q31" s="8"/>
    </row>
    <row r="32" spans="1:18" ht="48" customHeight="1" x14ac:dyDescent="0.25">
      <c r="B32" s="104" t="s">
        <v>79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8"/>
    </row>
  </sheetData>
  <sheetProtection algorithmName="SHA-512" hashValue="x/eomflfwVrzRdEgB1DYfWwEoj2qhem9yxT+npR5ddbyYniY+52xldshDWDvzrU8UMl2qc4wNAr/rcQCzgrKCQ==" saltValue="eWeecQjQLAwiDa679Ji4Cg==" spinCount="100000" sheet="1" objects="1" scenarios="1"/>
  <protectedRanges>
    <protectedRange sqref="D5:D6 D12 I5:J9 O5:O6" name="Range1"/>
  </protectedRanges>
  <mergeCells count="19">
    <mergeCell ref="B32:P32"/>
    <mergeCell ref="I8:J8"/>
    <mergeCell ref="I9:J9"/>
    <mergeCell ref="D22:H22"/>
    <mergeCell ref="D23:H23"/>
    <mergeCell ref="J22:N22"/>
    <mergeCell ref="J23:N23"/>
    <mergeCell ref="C25:H25"/>
    <mergeCell ref="A27:R27"/>
    <mergeCell ref="A1:Q1"/>
    <mergeCell ref="C24:H24"/>
    <mergeCell ref="N3:P4"/>
    <mergeCell ref="B29:D29"/>
    <mergeCell ref="B30:P30"/>
    <mergeCell ref="C3:D4"/>
    <mergeCell ref="H3:J4"/>
    <mergeCell ref="I5:J5"/>
    <mergeCell ref="I6:J6"/>
    <mergeCell ref="I7:J7"/>
  </mergeCells>
  <dataValidations count="2">
    <dataValidation type="list" allowBlank="1" showInputMessage="1" showErrorMessage="1" sqref="I9" xr:uid="{00000000-0002-0000-0000-000000000000}">
      <formula1>"N/A,A/A Spouse,A/A spouse w/child"</formula1>
    </dataValidation>
    <dataValidation type="list" allowBlank="1" showInputMessage="1" showErrorMessage="1" prompt="Ensure that if you are using the Additional Instruction codes that you enter the # of children in the Additional Entitlements section to the right." sqref="I7:J7 I8:J8" xr:uid="{00000000-0002-0000-0000-000001000000}">
      <formula1>"N/A,Child under 18,Child over 18"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'Military Pay Chart'!$A$3:$A$30</xm:f>
          </x14:formula1>
          <xm:sqref>D5:E5</xm:sqref>
        </x14:dataValidation>
        <x14:dataValidation type="list" allowBlank="1" showInputMessage="1" showErrorMessage="1" xr:uid="{00000000-0002-0000-0000-000003000000}">
          <x14:formula1>
            <xm:f>'Military Pay Chart'!$B$1:$W$1</xm:f>
          </x14:formula1>
          <xm:sqref>D6:E6</xm:sqref>
        </x14:dataValidation>
        <x14:dataValidation type="list" allowBlank="1" showInputMessage="1" showErrorMessage="1" xr:uid="{00000000-0002-0000-0000-000004000000}">
          <x14:formula1>
            <xm:f>'VA Disability Pay Chart'!$C$1:$L$1</xm:f>
          </x14:formula1>
          <xm:sqref>I6</xm:sqref>
        </x14:dataValidation>
        <x14:dataValidation type="list" allowBlank="1" showInputMessage="1" showErrorMessage="1" xr:uid="{00000000-0002-0000-0000-000005000000}">
          <x14:formula1>
            <xm:f>'VA Disability Pay Chart'!$B$3:$B$15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J37" sqref="J37"/>
    </sheetView>
  </sheetViews>
  <sheetFormatPr defaultRowHeight="14.25" x14ac:dyDescent="0.35"/>
  <cols>
    <col min="1" max="1" width="9.140625" style="73" bestFit="1" customWidth="1"/>
    <col min="2" max="2" width="8.7109375" style="73" bestFit="1" customWidth="1"/>
    <col min="3" max="7" width="7.140625" style="73" bestFit="1" customWidth="1"/>
    <col min="8" max="23" width="7.28515625" style="73" bestFit="1" customWidth="1"/>
    <col min="24" max="16384" width="9.140625" style="72"/>
  </cols>
  <sheetData>
    <row r="1" spans="1:23" x14ac:dyDescent="0.35">
      <c r="A1" s="71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1" t="s">
        <v>6</v>
      </c>
      <c r="H1" s="71" t="s">
        <v>35</v>
      </c>
      <c r="I1" s="71" t="s">
        <v>36</v>
      </c>
      <c r="J1" s="71" t="s">
        <v>37</v>
      </c>
      <c r="K1" s="71" t="s">
        <v>38</v>
      </c>
      <c r="L1" s="71" t="s">
        <v>39</v>
      </c>
      <c r="M1" s="71" t="s">
        <v>40</v>
      </c>
      <c r="N1" s="71" t="s">
        <v>41</v>
      </c>
      <c r="O1" s="71" t="s">
        <v>42</v>
      </c>
      <c r="P1" s="71" t="s">
        <v>43</v>
      </c>
      <c r="Q1" s="71" t="s">
        <v>44</v>
      </c>
      <c r="R1" s="71" t="s">
        <v>45</v>
      </c>
      <c r="S1" s="71" t="s">
        <v>46</v>
      </c>
      <c r="T1" s="71" t="s">
        <v>47</v>
      </c>
      <c r="U1" s="71" t="s">
        <v>48</v>
      </c>
      <c r="V1" s="71" t="s">
        <v>49</v>
      </c>
      <c r="W1" s="71" t="s">
        <v>50</v>
      </c>
    </row>
    <row r="2" spans="1:23" ht="15" thickBot="1" x14ac:dyDescent="0.4">
      <c r="A2" s="73">
        <v>0</v>
      </c>
      <c r="B2" s="73">
        <v>2</v>
      </c>
      <c r="C2" s="73">
        <v>3</v>
      </c>
      <c r="D2" s="73">
        <v>4</v>
      </c>
      <c r="E2" s="73">
        <v>5</v>
      </c>
      <c r="F2" s="73">
        <v>6</v>
      </c>
      <c r="G2" s="73">
        <v>7</v>
      </c>
      <c r="H2" s="73">
        <v>8</v>
      </c>
      <c r="I2" s="73">
        <v>9</v>
      </c>
      <c r="J2" s="73">
        <v>10</v>
      </c>
      <c r="K2" s="73">
        <v>11</v>
      </c>
      <c r="L2" s="73">
        <v>12</v>
      </c>
      <c r="M2" s="73">
        <v>13</v>
      </c>
      <c r="N2" s="73">
        <v>14</v>
      </c>
      <c r="O2" s="73">
        <v>15</v>
      </c>
      <c r="P2" s="73">
        <v>16</v>
      </c>
      <c r="Q2" s="73">
        <v>17</v>
      </c>
      <c r="R2" s="73">
        <v>18</v>
      </c>
      <c r="S2" s="73">
        <v>19</v>
      </c>
      <c r="T2" s="73">
        <v>20</v>
      </c>
      <c r="U2" s="73">
        <v>21</v>
      </c>
      <c r="V2" s="73">
        <v>22</v>
      </c>
      <c r="W2" s="73">
        <v>23</v>
      </c>
    </row>
    <row r="3" spans="1:23" ht="15" thickBot="1" x14ac:dyDescent="0.4">
      <c r="A3" s="74" t="s">
        <v>7</v>
      </c>
      <c r="B3" s="67">
        <v>0</v>
      </c>
      <c r="C3" s="67">
        <v>0</v>
      </c>
      <c r="D3" s="67">
        <v>0</v>
      </c>
      <c r="E3" s="68">
        <v>0</v>
      </c>
      <c r="F3" s="68">
        <v>0</v>
      </c>
      <c r="G3" s="68">
        <v>0</v>
      </c>
      <c r="H3" s="68">
        <v>0</v>
      </c>
      <c r="I3" s="67">
        <v>0</v>
      </c>
      <c r="J3" s="67">
        <v>0</v>
      </c>
      <c r="K3" s="67">
        <v>0</v>
      </c>
      <c r="L3" s="67">
        <v>0</v>
      </c>
      <c r="M3" s="67">
        <v>16974.900000000001</v>
      </c>
      <c r="N3" s="67">
        <v>16974.900000000001</v>
      </c>
      <c r="O3" s="67">
        <v>16974.900000000001</v>
      </c>
      <c r="P3" s="67">
        <v>16974.900000000001</v>
      </c>
      <c r="Q3" s="69">
        <v>16974.900000000001</v>
      </c>
      <c r="R3" s="69">
        <v>16974.900000000001</v>
      </c>
      <c r="S3" s="67">
        <v>16974.900000000001</v>
      </c>
      <c r="T3" s="67">
        <v>16974.900000000001</v>
      </c>
      <c r="U3" s="67">
        <v>16974.900000000001</v>
      </c>
      <c r="V3" s="67">
        <v>16974.900000000001</v>
      </c>
      <c r="W3" s="67">
        <v>16974.900000000001</v>
      </c>
    </row>
    <row r="4" spans="1:23" ht="15" thickBot="1" x14ac:dyDescent="0.4">
      <c r="A4" s="75" t="s">
        <v>8</v>
      </c>
      <c r="B4" s="67">
        <v>0</v>
      </c>
      <c r="C4" s="67">
        <v>0</v>
      </c>
      <c r="D4" s="67">
        <v>0</v>
      </c>
      <c r="E4" s="68">
        <v>0</v>
      </c>
      <c r="F4" s="68">
        <v>0</v>
      </c>
      <c r="G4" s="68">
        <v>0</v>
      </c>
      <c r="H4" s="68">
        <v>0</v>
      </c>
      <c r="I4" s="67">
        <v>0</v>
      </c>
      <c r="J4" s="67">
        <v>0</v>
      </c>
      <c r="K4" s="67">
        <v>0</v>
      </c>
      <c r="L4" s="67">
        <v>0</v>
      </c>
      <c r="M4" s="67">
        <v>16444.8</v>
      </c>
      <c r="N4" s="67">
        <v>16682.400000000001</v>
      </c>
      <c r="O4" s="67">
        <v>16974.900000000001</v>
      </c>
      <c r="P4" s="67">
        <v>16974.900000000001</v>
      </c>
      <c r="Q4" s="69">
        <v>16974.900000000001</v>
      </c>
      <c r="R4" s="69">
        <v>16974.900000000001</v>
      </c>
      <c r="S4" s="67">
        <v>16974.900000000001</v>
      </c>
      <c r="T4" s="67">
        <v>16974.900000000001</v>
      </c>
      <c r="U4" s="67">
        <v>16974.900000000001</v>
      </c>
      <c r="V4" s="67">
        <v>16974.900000000001</v>
      </c>
      <c r="W4" s="67">
        <v>16974.900000000001</v>
      </c>
    </row>
    <row r="5" spans="1:23" ht="15" thickBot="1" x14ac:dyDescent="0.4">
      <c r="A5" s="75" t="s">
        <v>9</v>
      </c>
      <c r="B5" s="67">
        <v>11635.5</v>
      </c>
      <c r="C5" s="67">
        <v>12017.1</v>
      </c>
      <c r="D5" s="67">
        <v>12270</v>
      </c>
      <c r="E5" s="68">
        <v>12340.5</v>
      </c>
      <c r="F5" s="68">
        <v>12656.1</v>
      </c>
      <c r="G5" s="69">
        <v>13183.2</v>
      </c>
      <c r="H5" s="69">
        <v>13306.2</v>
      </c>
      <c r="I5" s="67">
        <v>13806.6</v>
      </c>
      <c r="J5" s="67">
        <v>13950.9</v>
      </c>
      <c r="K5" s="67">
        <v>14382</v>
      </c>
      <c r="L5" s="67">
        <v>15006.3</v>
      </c>
      <c r="M5" s="67">
        <v>15581.4</v>
      </c>
      <c r="N5" s="67">
        <v>15965.7</v>
      </c>
      <c r="O5" s="67">
        <v>15965.7</v>
      </c>
      <c r="P5" s="67">
        <v>15965.7</v>
      </c>
      <c r="Q5" s="69">
        <v>15965.7</v>
      </c>
      <c r="R5" s="69">
        <v>16365.6</v>
      </c>
      <c r="S5" s="67">
        <v>16365.6</v>
      </c>
      <c r="T5" s="67">
        <v>16774.2</v>
      </c>
      <c r="U5" s="67">
        <v>16774.2</v>
      </c>
      <c r="V5" s="67">
        <v>16774.2</v>
      </c>
      <c r="W5" s="67">
        <v>16774.2</v>
      </c>
    </row>
    <row r="6" spans="1:23" ht="15" thickBot="1" x14ac:dyDescent="0.4">
      <c r="A6" s="75" t="s">
        <v>10</v>
      </c>
      <c r="B6" s="67">
        <v>9668.4</v>
      </c>
      <c r="C6" s="67">
        <v>10117.5</v>
      </c>
      <c r="D6" s="67">
        <v>10325.4</v>
      </c>
      <c r="E6" s="68">
        <v>10490.7</v>
      </c>
      <c r="F6" s="68">
        <v>10789.8</v>
      </c>
      <c r="G6" s="69">
        <v>11085.3</v>
      </c>
      <c r="H6" s="69">
        <v>11427</v>
      </c>
      <c r="I6" s="67">
        <v>11767.5</v>
      </c>
      <c r="J6" s="67">
        <v>12109.5</v>
      </c>
      <c r="K6" s="67">
        <v>13183.2</v>
      </c>
      <c r="L6" s="67">
        <v>14089.8</v>
      </c>
      <c r="M6" s="67">
        <v>14089.8</v>
      </c>
      <c r="N6" s="67">
        <v>14089.8</v>
      </c>
      <c r="O6" s="67">
        <v>14089.8</v>
      </c>
      <c r="P6" s="67">
        <v>14162.1</v>
      </c>
      <c r="Q6" s="69">
        <v>14162.1</v>
      </c>
      <c r="R6" s="69">
        <v>14445.6</v>
      </c>
      <c r="S6" s="67">
        <v>14445.6</v>
      </c>
      <c r="T6" s="67">
        <v>14445.6</v>
      </c>
      <c r="U6" s="67">
        <v>14445.6</v>
      </c>
      <c r="V6" s="67">
        <v>14445.6</v>
      </c>
      <c r="W6" s="67">
        <v>14445.6</v>
      </c>
    </row>
    <row r="7" spans="1:23" ht="15" thickBot="1" x14ac:dyDescent="0.4">
      <c r="A7" s="75" t="s">
        <v>11</v>
      </c>
      <c r="B7" s="67">
        <v>7332</v>
      </c>
      <c r="C7" s="67">
        <v>8054.7</v>
      </c>
      <c r="D7" s="67">
        <v>8583.2999999999993</v>
      </c>
      <c r="E7" s="68">
        <v>8583.2999999999993</v>
      </c>
      <c r="F7" s="68">
        <v>8616.2999999999993</v>
      </c>
      <c r="G7" s="70">
        <v>8985.2999999999993</v>
      </c>
      <c r="H7" s="70">
        <v>9034.5</v>
      </c>
      <c r="I7" s="67">
        <v>9034.5</v>
      </c>
      <c r="J7" s="67">
        <v>9547.7999999999993</v>
      </c>
      <c r="K7" s="67">
        <v>10455.299999999999</v>
      </c>
      <c r="L7" s="67">
        <v>10988.1</v>
      </c>
      <c r="M7" s="67">
        <v>11520.6</v>
      </c>
      <c r="N7" s="67">
        <v>11823.6</v>
      </c>
      <c r="O7" s="67">
        <v>12130.8</v>
      </c>
      <c r="P7" s="67">
        <v>12725.4</v>
      </c>
      <c r="Q7" s="69">
        <v>12725.4</v>
      </c>
      <c r="R7" s="69">
        <v>12979.5</v>
      </c>
      <c r="S7" s="67">
        <v>12979.5</v>
      </c>
      <c r="T7" s="67">
        <v>12979.5</v>
      </c>
      <c r="U7" s="67">
        <v>12979.5</v>
      </c>
      <c r="V7" s="67">
        <v>12979.5</v>
      </c>
      <c r="W7" s="67">
        <v>12979.5</v>
      </c>
    </row>
    <row r="8" spans="1:23" ht="15" thickBot="1" x14ac:dyDescent="0.4">
      <c r="A8" s="75" t="s">
        <v>12</v>
      </c>
      <c r="B8" s="67">
        <v>6112.2</v>
      </c>
      <c r="C8" s="67">
        <v>6885.3</v>
      </c>
      <c r="D8" s="67">
        <v>7361.7</v>
      </c>
      <c r="E8" s="68">
        <v>7451.4</v>
      </c>
      <c r="F8" s="68">
        <v>7749.3</v>
      </c>
      <c r="G8" s="70">
        <v>7926.9</v>
      </c>
      <c r="H8" s="70">
        <v>8318.1</v>
      </c>
      <c r="I8" s="67">
        <v>8605.7999999999993</v>
      </c>
      <c r="J8" s="67">
        <v>8976.9</v>
      </c>
      <c r="K8" s="67">
        <v>9543.9</v>
      </c>
      <c r="L8" s="67">
        <v>9813.9</v>
      </c>
      <c r="M8" s="67">
        <v>10080.9</v>
      </c>
      <c r="N8" s="67">
        <v>10384.200000000001</v>
      </c>
      <c r="O8" s="67">
        <v>10384.200000000001</v>
      </c>
      <c r="P8" s="67">
        <v>10384.200000000001</v>
      </c>
      <c r="Q8" s="69">
        <v>10384.200000000001</v>
      </c>
      <c r="R8" s="69">
        <v>10384.200000000001</v>
      </c>
      <c r="S8" s="67">
        <v>10384.200000000001</v>
      </c>
      <c r="T8" s="67">
        <v>10384.200000000001</v>
      </c>
      <c r="U8" s="67">
        <v>10384.200000000001</v>
      </c>
      <c r="V8" s="67">
        <v>10384.200000000001</v>
      </c>
      <c r="W8" s="67">
        <v>10384.200000000001</v>
      </c>
    </row>
    <row r="9" spans="1:23" ht="15" thickBot="1" x14ac:dyDescent="0.4">
      <c r="A9" s="75" t="s">
        <v>13</v>
      </c>
      <c r="B9" s="67">
        <v>5273.7</v>
      </c>
      <c r="C9" s="67">
        <v>6104.4</v>
      </c>
      <c r="D9" s="67">
        <v>6512.4</v>
      </c>
      <c r="E9" s="68">
        <v>6602.7</v>
      </c>
      <c r="F9" s="68">
        <v>6980.7</v>
      </c>
      <c r="G9" s="70">
        <v>7386.3</v>
      </c>
      <c r="H9" s="70">
        <v>7891.8</v>
      </c>
      <c r="I9" s="67">
        <v>8284.5</v>
      </c>
      <c r="J9" s="67">
        <v>8557.5</v>
      </c>
      <c r="K9" s="67">
        <v>8714.7000000000007</v>
      </c>
      <c r="L9" s="67">
        <v>8805.2999999999993</v>
      </c>
      <c r="M9" s="67">
        <v>8805.2999999999993</v>
      </c>
      <c r="N9" s="67">
        <v>8805.2999999999993</v>
      </c>
      <c r="O9" s="67">
        <v>8805.2999999999993</v>
      </c>
      <c r="P9" s="67">
        <v>8805.2999999999993</v>
      </c>
      <c r="Q9" s="69">
        <v>8805.2999999999993</v>
      </c>
      <c r="R9" s="70">
        <v>8805.2999999999993</v>
      </c>
      <c r="S9" s="67">
        <v>8805.2999999999993</v>
      </c>
      <c r="T9" s="67">
        <v>8805.2999999999993</v>
      </c>
      <c r="U9" s="67">
        <v>8805.2999999999993</v>
      </c>
      <c r="V9" s="67">
        <v>8805.2999999999993</v>
      </c>
      <c r="W9" s="67">
        <v>8805.2999999999993</v>
      </c>
    </row>
    <row r="10" spans="1:23" ht="15" thickBot="1" x14ac:dyDescent="0.4">
      <c r="A10" s="75" t="s">
        <v>14</v>
      </c>
      <c r="B10" s="67">
        <v>4636.5</v>
      </c>
      <c r="C10" s="67">
        <v>5256</v>
      </c>
      <c r="D10" s="67">
        <v>5672.4</v>
      </c>
      <c r="E10" s="68">
        <v>6185.4</v>
      </c>
      <c r="F10" s="68">
        <v>6482.1</v>
      </c>
      <c r="G10" s="70">
        <v>6807.3</v>
      </c>
      <c r="H10" s="70">
        <v>7017.3</v>
      </c>
      <c r="I10" s="67">
        <v>7362.9</v>
      </c>
      <c r="J10" s="67">
        <v>7543.5</v>
      </c>
      <c r="K10" s="67">
        <v>7543.5</v>
      </c>
      <c r="L10" s="67">
        <v>7543.5</v>
      </c>
      <c r="M10" s="67">
        <v>7543.5</v>
      </c>
      <c r="N10" s="67">
        <v>7543.5</v>
      </c>
      <c r="O10" s="67">
        <v>7543.5</v>
      </c>
      <c r="P10" s="67">
        <v>7543.5</v>
      </c>
      <c r="Q10" s="69">
        <v>7543.5</v>
      </c>
      <c r="R10" s="70">
        <v>7543.5</v>
      </c>
      <c r="S10" s="67">
        <v>7543.5</v>
      </c>
      <c r="T10" s="67">
        <v>7543.5</v>
      </c>
      <c r="U10" s="67">
        <v>7543.5</v>
      </c>
      <c r="V10" s="67">
        <v>7543.5</v>
      </c>
      <c r="W10" s="67">
        <v>7543.5</v>
      </c>
    </row>
    <row r="11" spans="1:23" ht="15" thickBot="1" x14ac:dyDescent="0.4">
      <c r="A11" s="75" t="s">
        <v>15</v>
      </c>
      <c r="B11" s="67">
        <v>4006.5</v>
      </c>
      <c r="C11" s="67">
        <v>4562.7</v>
      </c>
      <c r="D11" s="67">
        <v>5255.1</v>
      </c>
      <c r="E11" s="68">
        <v>5432.7</v>
      </c>
      <c r="F11" s="68">
        <v>5544.3</v>
      </c>
      <c r="G11" s="70">
        <v>5544.3</v>
      </c>
      <c r="H11" s="70">
        <v>5544.3</v>
      </c>
      <c r="I11" s="67">
        <v>5544.3</v>
      </c>
      <c r="J11" s="67">
        <v>5544.3</v>
      </c>
      <c r="K11" s="67">
        <v>5544.3</v>
      </c>
      <c r="L11" s="67">
        <v>5544.3</v>
      </c>
      <c r="M11" s="67">
        <v>5544.3</v>
      </c>
      <c r="N11" s="67">
        <v>5544.3</v>
      </c>
      <c r="O11" s="67">
        <v>5544.3</v>
      </c>
      <c r="P11" s="67">
        <v>5544.3</v>
      </c>
      <c r="Q11" s="69">
        <v>5544.3</v>
      </c>
      <c r="R11" s="70">
        <v>5544.3</v>
      </c>
      <c r="S11" s="67">
        <v>5544.3</v>
      </c>
      <c r="T11" s="67">
        <v>5544.3</v>
      </c>
      <c r="U11" s="67">
        <v>5544.3</v>
      </c>
      <c r="V11" s="67">
        <v>5544.3</v>
      </c>
      <c r="W11" s="67">
        <v>5544.3</v>
      </c>
    </row>
    <row r="12" spans="1:23" ht="15" thickBot="1" x14ac:dyDescent="0.4">
      <c r="A12" s="75" t="s">
        <v>16</v>
      </c>
      <c r="B12" s="67">
        <v>3477.3</v>
      </c>
      <c r="C12" s="67">
        <v>3619.5</v>
      </c>
      <c r="D12" s="67">
        <v>4375.5</v>
      </c>
      <c r="E12" s="68">
        <v>4375.5</v>
      </c>
      <c r="F12" s="68">
        <v>4375.5</v>
      </c>
      <c r="G12" s="70">
        <v>4375.5</v>
      </c>
      <c r="H12" s="70">
        <v>4375.5</v>
      </c>
      <c r="I12" s="67">
        <v>4375.5</v>
      </c>
      <c r="J12" s="67">
        <v>4375.5</v>
      </c>
      <c r="K12" s="67">
        <v>4375.5</v>
      </c>
      <c r="L12" s="67">
        <v>4375.5</v>
      </c>
      <c r="M12" s="67">
        <v>4375.5</v>
      </c>
      <c r="N12" s="67">
        <v>4375.5</v>
      </c>
      <c r="O12" s="67">
        <v>4375.5</v>
      </c>
      <c r="P12" s="67">
        <v>4375.5</v>
      </c>
      <c r="Q12" s="69">
        <v>4375.5</v>
      </c>
      <c r="R12" s="70">
        <v>4375.5</v>
      </c>
      <c r="S12" s="67">
        <v>4375.5</v>
      </c>
      <c r="T12" s="67">
        <v>4375.5</v>
      </c>
      <c r="U12" s="67">
        <v>4375.5</v>
      </c>
      <c r="V12" s="67">
        <v>4375.5</v>
      </c>
      <c r="W12" s="67">
        <v>4375.5</v>
      </c>
    </row>
    <row r="13" spans="1:23" ht="15" thickBot="1" x14ac:dyDescent="0.4">
      <c r="A13" s="75" t="s">
        <v>17</v>
      </c>
      <c r="B13" s="76">
        <v>0</v>
      </c>
      <c r="C13" s="76">
        <v>0</v>
      </c>
      <c r="D13" s="76">
        <v>0</v>
      </c>
      <c r="E13" s="77">
        <v>6185.4</v>
      </c>
      <c r="F13" s="77">
        <v>6482.1</v>
      </c>
      <c r="G13" s="78">
        <v>6807.3</v>
      </c>
      <c r="H13" s="78">
        <v>7017.3</v>
      </c>
      <c r="I13" s="76">
        <v>7362.9</v>
      </c>
      <c r="J13" s="76">
        <v>7654.8</v>
      </c>
      <c r="K13" s="76">
        <v>7822.8</v>
      </c>
      <c r="L13" s="76">
        <v>8050.8</v>
      </c>
      <c r="M13" s="76">
        <v>8050.8</v>
      </c>
      <c r="N13" s="76">
        <v>8050.8</v>
      </c>
      <c r="O13" s="76">
        <v>8050.8</v>
      </c>
      <c r="P13" s="76">
        <v>8050.8</v>
      </c>
      <c r="Q13" s="79">
        <v>8050.8</v>
      </c>
      <c r="R13" s="78">
        <v>8050.8</v>
      </c>
      <c r="S13" s="76">
        <v>8050.8</v>
      </c>
      <c r="T13" s="76">
        <v>8050.8</v>
      </c>
      <c r="U13" s="76">
        <v>8050.8</v>
      </c>
      <c r="V13" s="76">
        <v>8050.8</v>
      </c>
      <c r="W13" s="76">
        <v>8050.8</v>
      </c>
    </row>
    <row r="14" spans="1:23" ht="15" thickBot="1" x14ac:dyDescent="0.4">
      <c r="A14" s="75" t="s">
        <v>18</v>
      </c>
      <c r="B14" s="76">
        <v>0</v>
      </c>
      <c r="C14" s="76">
        <v>0</v>
      </c>
      <c r="D14" s="76">
        <v>0</v>
      </c>
      <c r="E14" s="77">
        <v>5432.7</v>
      </c>
      <c r="F14" s="77">
        <v>5544.3</v>
      </c>
      <c r="G14" s="78">
        <v>5720.7</v>
      </c>
      <c r="H14" s="78">
        <v>6018.6</v>
      </c>
      <c r="I14" s="76">
        <v>6249.3</v>
      </c>
      <c r="J14" s="76">
        <v>6420.6</v>
      </c>
      <c r="K14" s="76">
        <v>6420.6</v>
      </c>
      <c r="L14" s="76">
        <v>6420.6</v>
      </c>
      <c r="M14" s="76">
        <v>6420.6</v>
      </c>
      <c r="N14" s="76">
        <v>6420.6</v>
      </c>
      <c r="O14" s="76">
        <v>6420.6</v>
      </c>
      <c r="P14" s="76">
        <v>6420.6</v>
      </c>
      <c r="Q14" s="79">
        <v>6420.6</v>
      </c>
      <c r="R14" s="78">
        <v>6420.6</v>
      </c>
      <c r="S14" s="76">
        <v>6420.6</v>
      </c>
      <c r="T14" s="76">
        <v>6420.6</v>
      </c>
      <c r="U14" s="76">
        <v>6420.6</v>
      </c>
      <c r="V14" s="76">
        <v>6420.6</v>
      </c>
      <c r="W14" s="76">
        <v>6420.6</v>
      </c>
    </row>
    <row r="15" spans="1:23" ht="15" thickBot="1" x14ac:dyDescent="0.4">
      <c r="A15" s="75" t="s">
        <v>19</v>
      </c>
      <c r="B15" s="76">
        <v>0</v>
      </c>
      <c r="C15" s="76">
        <v>0</v>
      </c>
      <c r="D15" s="76">
        <v>0</v>
      </c>
      <c r="E15" s="77">
        <v>4375.5</v>
      </c>
      <c r="F15" s="77">
        <v>4672.2</v>
      </c>
      <c r="G15" s="78">
        <v>4845</v>
      </c>
      <c r="H15" s="78">
        <v>5021.7</v>
      </c>
      <c r="I15" s="76">
        <v>5194.8</v>
      </c>
      <c r="J15" s="76">
        <v>5432.7</v>
      </c>
      <c r="K15" s="76">
        <v>5432.7</v>
      </c>
      <c r="L15" s="76">
        <v>5432.7</v>
      </c>
      <c r="M15" s="76">
        <v>5432.7</v>
      </c>
      <c r="N15" s="76">
        <v>5432.7</v>
      </c>
      <c r="O15" s="76">
        <v>5432.7</v>
      </c>
      <c r="P15" s="76">
        <v>5432.7</v>
      </c>
      <c r="Q15" s="79">
        <v>5432.7</v>
      </c>
      <c r="R15" s="78">
        <v>5432.7</v>
      </c>
      <c r="S15" s="76">
        <v>5432.7</v>
      </c>
      <c r="T15" s="76">
        <v>5432.7</v>
      </c>
      <c r="U15" s="76">
        <v>5432.7</v>
      </c>
      <c r="V15" s="76">
        <v>5432.7</v>
      </c>
      <c r="W15" s="76">
        <v>5432.7</v>
      </c>
    </row>
    <row r="16" spans="1:23" ht="15" thickBot="1" x14ac:dyDescent="0.4">
      <c r="A16" s="74" t="s">
        <v>20</v>
      </c>
      <c r="B16" s="80">
        <v>0</v>
      </c>
      <c r="C16" s="80">
        <v>0</v>
      </c>
      <c r="D16" s="80">
        <v>0</v>
      </c>
      <c r="E16" s="81">
        <v>0</v>
      </c>
      <c r="F16" s="81">
        <v>0</v>
      </c>
      <c r="G16" s="81">
        <v>0</v>
      </c>
      <c r="H16" s="81">
        <v>0</v>
      </c>
      <c r="I16" s="80">
        <v>0</v>
      </c>
      <c r="J16" s="80">
        <v>0</v>
      </c>
      <c r="K16" s="80">
        <v>0</v>
      </c>
      <c r="L16" s="80">
        <v>0</v>
      </c>
      <c r="M16" s="80">
        <v>8520.2999999999993</v>
      </c>
      <c r="N16" s="80">
        <v>8952.2999999999993</v>
      </c>
      <c r="O16" s="80">
        <v>9274.5</v>
      </c>
      <c r="P16" s="80">
        <v>9630.2999999999993</v>
      </c>
      <c r="Q16" s="82">
        <v>9630.2999999999993</v>
      </c>
      <c r="R16" s="82">
        <v>10112.700000000001</v>
      </c>
      <c r="S16" s="80">
        <v>10112.700000000001</v>
      </c>
      <c r="T16" s="80">
        <v>10617.6</v>
      </c>
      <c r="U16" s="80">
        <v>10617.6</v>
      </c>
      <c r="V16" s="80">
        <v>11149.5</v>
      </c>
      <c r="W16" s="83">
        <v>11149.5</v>
      </c>
    </row>
    <row r="17" spans="1:23" ht="15" thickBot="1" x14ac:dyDescent="0.4">
      <c r="A17" s="75" t="s">
        <v>21</v>
      </c>
      <c r="B17" s="84">
        <v>4791.8999999999996</v>
      </c>
      <c r="C17" s="84">
        <v>5154.3</v>
      </c>
      <c r="D17" s="84">
        <v>5302.2</v>
      </c>
      <c r="E17" s="85">
        <v>5447.7</v>
      </c>
      <c r="F17" s="85">
        <v>5698.5</v>
      </c>
      <c r="G17" s="86">
        <v>5946.6</v>
      </c>
      <c r="H17" s="86">
        <v>6198</v>
      </c>
      <c r="I17" s="84">
        <v>6575.4</v>
      </c>
      <c r="J17" s="84">
        <v>6906.6</v>
      </c>
      <c r="K17" s="84">
        <v>7221.9</v>
      </c>
      <c r="L17" s="84">
        <v>7480.2</v>
      </c>
      <c r="M17" s="84">
        <v>7731.9</v>
      </c>
      <c r="N17" s="84">
        <v>8101.2</v>
      </c>
      <c r="O17" s="84">
        <v>8404.7999999999993</v>
      </c>
      <c r="P17" s="84">
        <v>8751</v>
      </c>
      <c r="Q17" s="87">
        <v>8751</v>
      </c>
      <c r="R17" s="86">
        <v>8925.6</v>
      </c>
      <c r="S17" s="84">
        <v>8925.6</v>
      </c>
      <c r="T17" s="84">
        <v>8925.6</v>
      </c>
      <c r="U17" s="84">
        <v>8925.6</v>
      </c>
      <c r="V17" s="84">
        <v>8925.6</v>
      </c>
      <c r="W17" s="88">
        <v>8925.6</v>
      </c>
    </row>
    <row r="18" spans="1:23" ht="15" thickBot="1" x14ac:dyDescent="0.4">
      <c r="A18" s="75" t="s">
        <v>22</v>
      </c>
      <c r="B18" s="84">
        <v>4376.3999999999996</v>
      </c>
      <c r="C18" s="84">
        <v>4558.2</v>
      </c>
      <c r="D18" s="84">
        <v>4745.7</v>
      </c>
      <c r="E18" s="85">
        <v>4806.6000000000004</v>
      </c>
      <c r="F18" s="85">
        <v>5002.2</v>
      </c>
      <c r="G18" s="86">
        <v>5388</v>
      </c>
      <c r="H18" s="86">
        <v>5789.4</v>
      </c>
      <c r="I18" s="84">
        <v>5978.7</v>
      </c>
      <c r="J18" s="84">
        <v>6197.7</v>
      </c>
      <c r="K18" s="84">
        <v>6422.7</v>
      </c>
      <c r="L18" s="84">
        <v>6828.3</v>
      </c>
      <c r="M18" s="84">
        <v>7101.6</v>
      </c>
      <c r="N18" s="84">
        <v>7265.4</v>
      </c>
      <c r="O18" s="84">
        <v>7439.1</v>
      </c>
      <c r="P18" s="84">
        <v>7676.4</v>
      </c>
      <c r="Q18" s="87">
        <v>7676.4</v>
      </c>
      <c r="R18" s="86">
        <v>7676.4</v>
      </c>
      <c r="S18" s="84">
        <v>7676.4</v>
      </c>
      <c r="T18" s="84">
        <v>7676.4</v>
      </c>
      <c r="U18" s="84">
        <v>7676.4</v>
      </c>
      <c r="V18" s="84">
        <v>7676.4</v>
      </c>
      <c r="W18" s="88">
        <v>7676.4</v>
      </c>
    </row>
    <row r="19" spans="1:23" ht="15" thickBot="1" x14ac:dyDescent="0.4">
      <c r="A19" s="75" t="s">
        <v>23</v>
      </c>
      <c r="B19" s="84">
        <v>3872.1</v>
      </c>
      <c r="C19" s="84">
        <v>4238.3999999999996</v>
      </c>
      <c r="D19" s="84">
        <v>4350.8999999999996</v>
      </c>
      <c r="E19" s="85">
        <v>4428.6000000000004</v>
      </c>
      <c r="F19" s="85">
        <v>4679.3999999999996</v>
      </c>
      <c r="G19" s="86">
        <v>5069.7</v>
      </c>
      <c r="H19" s="86">
        <v>5263.5</v>
      </c>
      <c r="I19" s="84">
        <v>5453.7</v>
      </c>
      <c r="J19" s="84">
        <v>5686.5</v>
      </c>
      <c r="K19" s="84">
        <v>5868.6</v>
      </c>
      <c r="L19" s="84">
        <v>6033.3</v>
      </c>
      <c r="M19" s="84">
        <v>6230.7</v>
      </c>
      <c r="N19" s="84">
        <v>6360.3</v>
      </c>
      <c r="O19" s="84">
        <v>6462.9</v>
      </c>
      <c r="P19" s="84">
        <v>6462.9</v>
      </c>
      <c r="Q19" s="87">
        <v>6462.9</v>
      </c>
      <c r="R19" s="86">
        <v>6462.9</v>
      </c>
      <c r="S19" s="84">
        <v>6462.9</v>
      </c>
      <c r="T19" s="84">
        <v>6462.9</v>
      </c>
      <c r="U19" s="84">
        <v>6462.9</v>
      </c>
      <c r="V19" s="84">
        <v>6462.9</v>
      </c>
      <c r="W19" s="88">
        <v>6462.9</v>
      </c>
    </row>
    <row r="20" spans="1:23" ht="15" thickBot="1" x14ac:dyDescent="0.4">
      <c r="A20" s="89" t="s">
        <v>24</v>
      </c>
      <c r="B20" s="90">
        <v>3398.7</v>
      </c>
      <c r="C20" s="90">
        <v>3765</v>
      </c>
      <c r="D20" s="90">
        <v>3863.1</v>
      </c>
      <c r="E20" s="91">
        <v>4071</v>
      </c>
      <c r="F20" s="91">
        <v>4316.3999999999996</v>
      </c>
      <c r="G20" s="92">
        <v>4678.8</v>
      </c>
      <c r="H20" s="92">
        <v>4847.7</v>
      </c>
      <c r="I20" s="90">
        <v>5084.7</v>
      </c>
      <c r="J20" s="90">
        <v>5317.2</v>
      </c>
      <c r="K20" s="90">
        <v>5500.2</v>
      </c>
      <c r="L20" s="90">
        <v>5668.5</v>
      </c>
      <c r="M20" s="90">
        <v>5873.1</v>
      </c>
      <c r="N20" s="90">
        <v>5873.1</v>
      </c>
      <c r="O20" s="90">
        <v>5873.1</v>
      </c>
      <c r="P20" s="90">
        <v>5873.1</v>
      </c>
      <c r="Q20" s="93">
        <v>5873.1</v>
      </c>
      <c r="R20" s="92">
        <v>5873.1</v>
      </c>
      <c r="S20" s="90">
        <v>5873.1</v>
      </c>
      <c r="T20" s="90">
        <v>5873.1</v>
      </c>
      <c r="U20" s="90">
        <v>5873.1</v>
      </c>
      <c r="V20" s="90">
        <v>5873.1</v>
      </c>
      <c r="W20" s="94">
        <v>5873.1</v>
      </c>
    </row>
    <row r="21" spans="1:23" ht="15" thickBot="1" x14ac:dyDescent="0.4">
      <c r="A21" s="74" t="s">
        <v>25</v>
      </c>
      <c r="B21" s="95">
        <v>0</v>
      </c>
      <c r="C21" s="80">
        <v>0</v>
      </c>
      <c r="D21" s="80">
        <v>0</v>
      </c>
      <c r="E21" s="81">
        <v>0</v>
      </c>
      <c r="F21" s="81">
        <v>0</v>
      </c>
      <c r="G21" s="81">
        <v>0</v>
      </c>
      <c r="H21" s="96">
        <v>5789.1</v>
      </c>
      <c r="I21" s="80">
        <v>5920.5</v>
      </c>
      <c r="J21" s="80">
        <v>6085.8</v>
      </c>
      <c r="K21" s="80">
        <v>6279.9</v>
      </c>
      <c r="L21" s="80">
        <v>6477</v>
      </c>
      <c r="M21" s="80">
        <v>6790.5</v>
      </c>
      <c r="N21" s="80">
        <v>7056.9</v>
      </c>
      <c r="O21" s="80">
        <v>7336.2</v>
      </c>
      <c r="P21" s="80">
        <v>7764.3</v>
      </c>
      <c r="Q21" s="82">
        <v>7764.3</v>
      </c>
      <c r="R21" s="96">
        <v>8151.9</v>
      </c>
      <c r="S21" s="80">
        <v>8151.9</v>
      </c>
      <c r="T21" s="80">
        <v>8559.9</v>
      </c>
      <c r="U21" s="80">
        <v>8559.9</v>
      </c>
      <c r="V21" s="80">
        <v>8988.9</v>
      </c>
      <c r="W21" s="83">
        <v>8988.9</v>
      </c>
    </row>
    <row r="22" spans="1:23" ht="15" thickBot="1" x14ac:dyDescent="0.4">
      <c r="A22" s="75" t="s">
        <v>26</v>
      </c>
      <c r="B22" s="97">
        <v>0</v>
      </c>
      <c r="C22" s="84">
        <v>0</v>
      </c>
      <c r="D22" s="84">
        <v>0</v>
      </c>
      <c r="E22" s="85">
        <v>0</v>
      </c>
      <c r="F22" s="85">
        <v>0</v>
      </c>
      <c r="G22" s="86">
        <v>4739.1000000000004</v>
      </c>
      <c r="H22" s="86">
        <v>4948.8</v>
      </c>
      <c r="I22" s="84">
        <v>5078.3999999999996</v>
      </c>
      <c r="J22" s="84">
        <v>5233.8</v>
      </c>
      <c r="K22" s="84">
        <v>5402.4</v>
      </c>
      <c r="L22" s="84">
        <v>5706.3</v>
      </c>
      <c r="M22" s="84">
        <v>5860.5</v>
      </c>
      <c r="N22" s="84">
        <v>6122.7</v>
      </c>
      <c r="O22" s="84">
        <v>6268.2</v>
      </c>
      <c r="P22" s="84">
        <v>6626.1</v>
      </c>
      <c r="Q22" s="87">
        <v>6626.1</v>
      </c>
      <c r="R22" s="86">
        <v>6759</v>
      </c>
      <c r="S22" s="84">
        <v>6759</v>
      </c>
      <c r="T22" s="84">
        <v>6759</v>
      </c>
      <c r="U22" s="84">
        <v>6759</v>
      </c>
      <c r="V22" s="84">
        <v>6759</v>
      </c>
      <c r="W22" s="88">
        <v>6759</v>
      </c>
    </row>
    <row r="23" spans="1:23" ht="15" thickBot="1" x14ac:dyDescent="0.4">
      <c r="A23" s="75" t="s">
        <v>27</v>
      </c>
      <c r="B23" s="97">
        <v>3294.3</v>
      </c>
      <c r="C23" s="84">
        <v>3595.5</v>
      </c>
      <c r="D23" s="84">
        <v>3733.5</v>
      </c>
      <c r="E23" s="85">
        <v>3915.3</v>
      </c>
      <c r="F23" s="85">
        <v>4058.1</v>
      </c>
      <c r="G23" s="86">
        <v>4302.6000000000004</v>
      </c>
      <c r="H23" s="86">
        <v>4440.6000000000004</v>
      </c>
      <c r="I23" s="84">
        <v>4685.1000000000004</v>
      </c>
      <c r="J23" s="84">
        <v>4888.5</v>
      </c>
      <c r="K23" s="84">
        <v>5027.3999999999996</v>
      </c>
      <c r="L23" s="84">
        <v>5175.3</v>
      </c>
      <c r="M23" s="84">
        <v>5232.6000000000004</v>
      </c>
      <c r="N23" s="84">
        <v>5424.9</v>
      </c>
      <c r="O23" s="84">
        <v>5528.1</v>
      </c>
      <c r="P23" s="84">
        <v>5921.1</v>
      </c>
      <c r="Q23" s="87">
        <v>5921.1</v>
      </c>
      <c r="R23" s="86">
        <v>5921.1</v>
      </c>
      <c r="S23" s="84">
        <v>5921.1</v>
      </c>
      <c r="T23" s="84">
        <v>5921.1</v>
      </c>
      <c r="U23" s="84">
        <v>5921.1</v>
      </c>
      <c r="V23" s="84">
        <v>5921.1</v>
      </c>
      <c r="W23" s="88">
        <v>5921.1</v>
      </c>
    </row>
    <row r="24" spans="1:23" ht="15" thickBot="1" x14ac:dyDescent="0.4">
      <c r="A24" s="75" t="s">
        <v>28</v>
      </c>
      <c r="B24" s="97">
        <v>2849.4</v>
      </c>
      <c r="C24" s="84">
        <v>3135.6</v>
      </c>
      <c r="D24" s="84">
        <v>3274.2</v>
      </c>
      <c r="E24" s="85">
        <v>3408.6</v>
      </c>
      <c r="F24" s="85">
        <v>3548.7</v>
      </c>
      <c r="G24" s="86">
        <v>3864.3</v>
      </c>
      <c r="H24" s="86">
        <v>3987.6</v>
      </c>
      <c r="I24" s="84">
        <v>4225.5</v>
      </c>
      <c r="J24" s="84">
        <v>4298.3999999999996</v>
      </c>
      <c r="K24" s="84">
        <v>4351.2</v>
      </c>
      <c r="L24" s="84">
        <v>4413.3</v>
      </c>
      <c r="M24" s="84">
        <v>4413.3</v>
      </c>
      <c r="N24" s="84">
        <v>4413.3</v>
      </c>
      <c r="O24" s="84">
        <v>4413.3</v>
      </c>
      <c r="P24" s="84">
        <v>4413.3</v>
      </c>
      <c r="Q24" s="87">
        <v>4413.3</v>
      </c>
      <c r="R24" s="86">
        <v>4413.3</v>
      </c>
      <c r="S24" s="84">
        <v>4413.3</v>
      </c>
      <c r="T24" s="84">
        <v>4413.3</v>
      </c>
      <c r="U24" s="84">
        <v>4413.3</v>
      </c>
      <c r="V24" s="84">
        <v>4413.3</v>
      </c>
      <c r="W24" s="88">
        <v>4413.3</v>
      </c>
    </row>
    <row r="25" spans="1:23" ht="15" thickBot="1" x14ac:dyDescent="0.4">
      <c r="A25" s="75" t="s">
        <v>29</v>
      </c>
      <c r="B25" s="97">
        <v>2610.3000000000002</v>
      </c>
      <c r="C25" s="84">
        <v>2786.1</v>
      </c>
      <c r="D25" s="84">
        <v>2920.8</v>
      </c>
      <c r="E25" s="85">
        <v>3058.5</v>
      </c>
      <c r="F25" s="85">
        <v>3273.3</v>
      </c>
      <c r="G25" s="86">
        <v>3497.7</v>
      </c>
      <c r="H25" s="86">
        <v>3682.2</v>
      </c>
      <c r="I25" s="84">
        <v>3704.4</v>
      </c>
      <c r="J25" s="84">
        <v>3704.4</v>
      </c>
      <c r="K25" s="84">
        <v>3704.4</v>
      </c>
      <c r="L25" s="84">
        <v>3704.4</v>
      </c>
      <c r="M25" s="84">
        <v>3704.4</v>
      </c>
      <c r="N25" s="84">
        <v>3704.4</v>
      </c>
      <c r="O25" s="84">
        <v>3704.4</v>
      </c>
      <c r="P25" s="84">
        <v>3704.4</v>
      </c>
      <c r="Q25" s="87">
        <v>3704.4</v>
      </c>
      <c r="R25" s="86">
        <v>3704.4</v>
      </c>
      <c r="S25" s="84">
        <v>3704.4</v>
      </c>
      <c r="T25" s="84">
        <v>3704.4</v>
      </c>
      <c r="U25" s="84">
        <v>3704.4</v>
      </c>
      <c r="V25" s="84">
        <v>3704.4</v>
      </c>
      <c r="W25" s="88">
        <v>3704.4</v>
      </c>
    </row>
    <row r="26" spans="1:23" ht="15" thickBot="1" x14ac:dyDescent="0.4">
      <c r="A26" s="75" t="s">
        <v>30</v>
      </c>
      <c r="B26" s="97">
        <v>2393.4</v>
      </c>
      <c r="C26" s="84">
        <v>2515.8000000000002</v>
      </c>
      <c r="D26" s="84">
        <v>2652</v>
      </c>
      <c r="E26" s="85">
        <v>2786.7</v>
      </c>
      <c r="F26" s="85">
        <v>2905.5</v>
      </c>
      <c r="G26" s="86">
        <v>2905.5</v>
      </c>
      <c r="H26" s="86">
        <v>2905.5</v>
      </c>
      <c r="I26" s="84">
        <v>2905.5</v>
      </c>
      <c r="J26" s="84">
        <v>2905.5</v>
      </c>
      <c r="K26" s="84">
        <v>2905.5</v>
      </c>
      <c r="L26" s="84">
        <v>2905.5</v>
      </c>
      <c r="M26" s="84">
        <v>2905.5</v>
      </c>
      <c r="N26" s="84">
        <v>2905.5</v>
      </c>
      <c r="O26" s="84">
        <v>2905.5</v>
      </c>
      <c r="P26" s="84">
        <v>2905.5</v>
      </c>
      <c r="Q26" s="87">
        <v>2905.5</v>
      </c>
      <c r="R26" s="86">
        <v>2905.5</v>
      </c>
      <c r="S26" s="84">
        <v>2905.5</v>
      </c>
      <c r="T26" s="84">
        <v>2905.5</v>
      </c>
      <c r="U26" s="84">
        <v>2905.5</v>
      </c>
      <c r="V26" s="84">
        <v>2905.5</v>
      </c>
      <c r="W26" s="88">
        <v>2905.5</v>
      </c>
    </row>
    <row r="27" spans="1:23" ht="15" thickBot="1" x14ac:dyDescent="0.4">
      <c r="A27" s="75" t="s">
        <v>31</v>
      </c>
      <c r="B27" s="97">
        <v>2160.6</v>
      </c>
      <c r="C27" s="84">
        <v>2296.5</v>
      </c>
      <c r="D27" s="84">
        <v>2435.6999999999998</v>
      </c>
      <c r="E27" s="85">
        <v>2435.6999999999998</v>
      </c>
      <c r="F27" s="85">
        <v>2435.6999999999998</v>
      </c>
      <c r="G27" s="86">
        <v>2435.6999999999998</v>
      </c>
      <c r="H27" s="86">
        <v>2435.6999999999998</v>
      </c>
      <c r="I27" s="84">
        <v>2435.6999999999998</v>
      </c>
      <c r="J27" s="84">
        <v>2435.6999999999998</v>
      </c>
      <c r="K27" s="84">
        <v>2435.6999999999998</v>
      </c>
      <c r="L27" s="84">
        <v>2435.6999999999998</v>
      </c>
      <c r="M27" s="84">
        <v>2435.6999999999998</v>
      </c>
      <c r="N27" s="84">
        <v>2435.6999999999998</v>
      </c>
      <c r="O27" s="84">
        <v>2435.6999999999998</v>
      </c>
      <c r="P27" s="84">
        <v>2435.6999999999998</v>
      </c>
      <c r="Q27" s="87">
        <v>2435.6999999999998</v>
      </c>
      <c r="R27" s="86">
        <v>2435.6999999999998</v>
      </c>
      <c r="S27" s="84">
        <v>2435.6999999999998</v>
      </c>
      <c r="T27" s="84">
        <v>2435.6999999999998</v>
      </c>
      <c r="U27" s="84">
        <v>2435.6999999999998</v>
      </c>
      <c r="V27" s="84">
        <v>2435.6999999999998</v>
      </c>
      <c r="W27" s="88">
        <v>2435.6999999999998</v>
      </c>
    </row>
    <row r="28" spans="1:23" ht="15" thickBot="1" x14ac:dyDescent="0.4">
      <c r="A28" s="75" t="s">
        <v>32</v>
      </c>
      <c r="B28" s="97">
        <v>2054.6999999999998</v>
      </c>
      <c r="C28" s="84">
        <v>2054.6999999999998</v>
      </c>
      <c r="D28" s="84">
        <v>2054.6999999999998</v>
      </c>
      <c r="E28" s="85">
        <v>2054.6999999999998</v>
      </c>
      <c r="F28" s="85">
        <v>2054.6999999999998</v>
      </c>
      <c r="G28" s="86">
        <v>2054.6999999999998</v>
      </c>
      <c r="H28" s="86">
        <v>2054.6999999999998</v>
      </c>
      <c r="I28" s="84">
        <v>2054.6999999999998</v>
      </c>
      <c r="J28" s="84">
        <v>2054.6999999999998</v>
      </c>
      <c r="K28" s="84">
        <v>2054.6999999999998</v>
      </c>
      <c r="L28" s="84">
        <v>2054.6999999999998</v>
      </c>
      <c r="M28" s="84">
        <v>2054.6999999999998</v>
      </c>
      <c r="N28" s="84">
        <v>2054.6999999999998</v>
      </c>
      <c r="O28" s="84">
        <v>2054.6999999999998</v>
      </c>
      <c r="P28" s="84">
        <v>2054.6999999999998</v>
      </c>
      <c r="Q28" s="87">
        <v>2054.6999999999998</v>
      </c>
      <c r="R28" s="86">
        <v>2054.6999999999998</v>
      </c>
      <c r="S28" s="84">
        <v>2054.6999999999998</v>
      </c>
      <c r="T28" s="84">
        <v>2054.6999999999998</v>
      </c>
      <c r="U28" s="84">
        <v>2054.6999999999998</v>
      </c>
      <c r="V28" s="84">
        <v>2054.6999999999998</v>
      </c>
      <c r="W28" s="88">
        <v>2054.6999999999998</v>
      </c>
    </row>
    <row r="29" spans="1:23" ht="15" thickBot="1" x14ac:dyDescent="0.4">
      <c r="A29" s="75" t="s">
        <v>33</v>
      </c>
      <c r="B29" s="97">
        <v>1833.3</v>
      </c>
      <c r="C29" s="84">
        <v>1833.3</v>
      </c>
      <c r="D29" s="84">
        <v>1833.3</v>
      </c>
      <c r="E29" s="85">
        <v>1833.3</v>
      </c>
      <c r="F29" s="85">
        <v>1833.3</v>
      </c>
      <c r="G29" s="86">
        <v>1833.3</v>
      </c>
      <c r="H29" s="86">
        <v>1833.3</v>
      </c>
      <c r="I29" s="84">
        <v>1833.3</v>
      </c>
      <c r="J29" s="84">
        <v>1833.3</v>
      </c>
      <c r="K29" s="84">
        <v>1833.3</v>
      </c>
      <c r="L29" s="84">
        <v>1833.3</v>
      </c>
      <c r="M29" s="84">
        <v>1833.3</v>
      </c>
      <c r="N29" s="84">
        <v>1833.3</v>
      </c>
      <c r="O29" s="84">
        <v>1833.3</v>
      </c>
      <c r="P29" s="84">
        <v>1833.3</v>
      </c>
      <c r="Q29" s="87">
        <v>1833.3</v>
      </c>
      <c r="R29" s="86">
        <v>1833.3</v>
      </c>
      <c r="S29" s="84">
        <v>1833.3</v>
      </c>
      <c r="T29" s="84">
        <v>1833.3</v>
      </c>
      <c r="U29" s="84">
        <v>1833.3</v>
      </c>
      <c r="V29" s="84">
        <v>1833.3</v>
      </c>
      <c r="W29" s="88">
        <v>1833.3</v>
      </c>
    </row>
    <row r="30" spans="1:23" ht="15" thickBot="1" x14ac:dyDescent="0.4">
      <c r="A30" s="89" t="s">
        <v>34</v>
      </c>
      <c r="B30" s="98">
        <v>1695</v>
      </c>
      <c r="C30" s="90">
        <v>0</v>
      </c>
      <c r="D30" s="90">
        <v>0</v>
      </c>
      <c r="E30" s="91">
        <v>0</v>
      </c>
      <c r="F30" s="91">
        <v>0</v>
      </c>
      <c r="G30" s="91">
        <v>0</v>
      </c>
      <c r="H30" s="91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9">
        <v>0</v>
      </c>
      <c r="R30" s="99">
        <v>0</v>
      </c>
      <c r="S30" s="90">
        <v>0</v>
      </c>
      <c r="T30" s="90">
        <v>0</v>
      </c>
      <c r="U30" s="90">
        <v>0</v>
      </c>
      <c r="V30" s="90">
        <v>0</v>
      </c>
      <c r="W30" s="94">
        <v>0</v>
      </c>
    </row>
  </sheetData>
  <sheetProtection algorithmName="SHA-512" hashValue="AT7DRtxS3TB0/IYSlqdqdhAaM27zYAqow5As32hchcl30uWoZSiDzwM6G/s8g/bxns8P9vtI5qTl/i9r2Pw6tA==" saltValue="hVRfGf55WB6HSSS4dOmLYw==" spinCount="100000" sheet="1" objects="1" scenarios="1"/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22" sqref="L22"/>
    </sheetView>
  </sheetViews>
  <sheetFormatPr defaultRowHeight="12" x14ac:dyDescent="0.2"/>
  <cols>
    <col min="1" max="1" width="10.140625" style="39" bestFit="1" customWidth="1"/>
    <col min="2" max="2" width="26.5703125" style="39" customWidth="1"/>
    <col min="3" max="6" width="9.85546875" style="39" bestFit="1" customWidth="1"/>
    <col min="7" max="11" width="11.5703125" style="39" bestFit="1" customWidth="1"/>
    <col min="12" max="12" width="12" style="39" bestFit="1" customWidth="1"/>
    <col min="13" max="15" width="9.140625" style="39"/>
    <col min="16" max="19" width="8.5703125" style="39" bestFit="1" customWidth="1"/>
    <col min="20" max="25" width="10" style="39" bestFit="1" customWidth="1"/>
    <col min="26" max="16384" width="9.140625" style="39"/>
  </cols>
  <sheetData>
    <row r="1" spans="1:25" x14ac:dyDescent="0.2">
      <c r="C1" s="40">
        <v>0.1</v>
      </c>
      <c r="D1" s="40">
        <v>0.2</v>
      </c>
      <c r="E1" s="40">
        <v>0.3</v>
      </c>
      <c r="F1" s="40">
        <v>0.4</v>
      </c>
      <c r="G1" s="40">
        <v>0.5</v>
      </c>
      <c r="H1" s="40">
        <v>0.6</v>
      </c>
      <c r="I1" s="40">
        <v>0.7</v>
      </c>
      <c r="J1" s="40">
        <v>0.8</v>
      </c>
      <c r="K1" s="40">
        <v>0.9</v>
      </c>
      <c r="L1" s="40">
        <v>1</v>
      </c>
    </row>
    <row r="2" spans="1:25" ht="12.75" thickBot="1" x14ac:dyDescent="0.25"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</row>
    <row r="3" spans="1:25" x14ac:dyDescent="0.2">
      <c r="A3" s="42" t="s">
        <v>73</v>
      </c>
      <c r="B3" s="43" t="s">
        <v>57</v>
      </c>
      <c r="C3" s="44">
        <v>152.63999999999999</v>
      </c>
      <c r="D3" s="44">
        <v>301.74</v>
      </c>
      <c r="E3" s="45" t="s">
        <v>59</v>
      </c>
      <c r="F3" s="45" t="s">
        <v>59</v>
      </c>
      <c r="G3" s="45" t="s">
        <v>59</v>
      </c>
      <c r="H3" s="45" t="s">
        <v>59</v>
      </c>
      <c r="I3" s="45" t="s">
        <v>59</v>
      </c>
      <c r="J3" s="45" t="s">
        <v>59</v>
      </c>
      <c r="K3" s="45" t="s">
        <v>59</v>
      </c>
      <c r="L3" s="46" t="s">
        <v>59</v>
      </c>
      <c r="P3" s="61"/>
      <c r="Q3" s="61"/>
      <c r="R3" s="62"/>
      <c r="S3" s="62"/>
      <c r="T3" s="62"/>
      <c r="U3" s="62"/>
      <c r="V3" s="62"/>
      <c r="W3" s="62"/>
      <c r="X3" s="62"/>
      <c r="Y3" s="62"/>
    </row>
    <row r="4" spans="1:25" x14ac:dyDescent="0.2">
      <c r="A4" s="47" t="s">
        <v>73</v>
      </c>
      <c r="B4" s="48" t="s">
        <v>58</v>
      </c>
      <c r="C4" s="49">
        <v>152.63999999999999</v>
      </c>
      <c r="D4" s="49">
        <v>301.74</v>
      </c>
      <c r="E4" s="49">
        <v>467.69</v>
      </c>
      <c r="F4" s="49">
        <v>673.28</v>
      </c>
      <c r="G4" s="49">
        <v>958.44</v>
      </c>
      <c r="H4" s="49">
        <v>1214.03</v>
      </c>
      <c r="I4" s="49">
        <v>1529.95</v>
      </c>
      <c r="J4" s="49">
        <v>1778.43</v>
      </c>
      <c r="K4" s="49">
        <v>1998.52</v>
      </c>
      <c r="L4" s="50">
        <v>3332.06</v>
      </c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x14ac:dyDescent="0.2">
      <c r="A5" s="47" t="s">
        <v>73</v>
      </c>
      <c r="B5" s="48" t="s">
        <v>62</v>
      </c>
      <c r="C5" s="49">
        <v>152.63999999999999</v>
      </c>
      <c r="D5" s="49">
        <v>301.74</v>
      </c>
      <c r="E5" s="49">
        <v>522.39</v>
      </c>
      <c r="F5" s="49">
        <v>747.28</v>
      </c>
      <c r="G5" s="49">
        <v>1050.44</v>
      </c>
      <c r="H5" s="49">
        <v>1325.03</v>
      </c>
      <c r="I5" s="49">
        <v>1659.95</v>
      </c>
      <c r="J5" s="49">
        <v>1926.43</v>
      </c>
      <c r="K5" s="49">
        <v>2165.52</v>
      </c>
      <c r="L5" s="50">
        <v>3517.84</v>
      </c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5" x14ac:dyDescent="0.2">
      <c r="A6" s="47" t="s">
        <v>73</v>
      </c>
      <c r="B6" s="51" t="s">
        <v>63</v>
      </c>
      <c r="C6" s="49">
        <v>152.63999999999999</v>
      </c>
      <c r="D6" s="49">
        <v>301.74</v>
      </c>
      <c r="E6" s="49">
        <v>566.39</v>
      </c>
      <c r="F6" s="49">
        <v>806.28</v>
      </c>
      <c r="G6" s="49">
        <v>1124.44</v>
      </c>
      <c r="H6" s="49">
        <v>1414.03</v>
      </c>
      <c r="I6" s="49">
        <v>1763.95</v>
      </c>
      <c r="J6" s="49">
        <v>2045.43</v>
      </c>
      <c r="K6" s="49">
        <v>2299.52</v>
      </c>
      <c r="L6" s="50">
        <v>3666.94</v>
      </c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x14ac:dyDescent="0.2">
      <c r="A7" s="47" t="s">
        <v>73</v>
      </c>
      <c r="B7" s="51" t="s">
        <v>64</v>
      </c>
      <c r="C7" s="49">
        <v>152.63999999999999</v>
      </c>
      <c r="D7" s="49">
        <v>301.74</v>
      </c>
      <c r="E7" s="49">
        <v>610.39</v>
      </c>
      <c r="F7" s="49">
        <v>865.28</v>
      </c>
      <c r="G7" s="49">
        <v>1198.44</v>
      </c>
      <c r="H7" s="49">
        <v>1503.03</v>
      </c>
      <c r="I7" s="49">
        <v>1867.95</v>
      </c>
      <c r="J7" s="49">
        <v>2164.4299999999998</v>
      </c>
      <c r="K7" s="49">
        <v>2433.52</v>
      </c>
      <c r="L7" s="50">
        <v>3816.04</v>
      </c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5" x14ac:dyDescent="0.2">
      <c r="A8" s="47" t="s">
        <v>73</v>
      </c>
      <c r="B8" s="51" t="s">
        <v>65</v>
      </c>
      <c r="C8" s="49">
        <v>152.63999999999999</v>
      </c>
      <c r="D8" s="49">
        <v>301.74</v>
      </c>
      <c r="E8" s="49">
        <v>511.39</v>
      </c>
      <c r="F8" s="49">
        <v>732.28</v>
      </c>
      <c r="G8" s="49">
        <v>1032.44</v>
      </c>
      <c r="H8" s="49">
        <v>1303.03</v>
      </c>
      <c r="I8" s="49">
        <v>1633.95</v>
      </c>
      <c r="J8" s="49">
        <v>1897.43</v>
      </c>
      <c r="K8" s="49">
        <v>2132.52</v>
      </c>
      <c r="L8" s="50">
        <v>3481.16</v>
      </c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5" ht="12.75" thickBot="1" x14ac:dyDescent="0.25">
      <c r="A9" s="52" t="s">
        <v>73</v>
      </c>
      <c r="B9" s="53" t="s">
        <v>66</v>
      </c>
      <c r="C9" s="54">
        <v>152.63999999999999</v>
      </c>
      <c r="D9" s="54">
        <v>301.74</v>
      </c>
      <c r="E9" s="54">
        <v>555.39</v>
      </c>
      <c r="F9" s="54">
        <v>791.28</v>
      </c>
      <c r="G9" s="54">
        <v>1106.44</v>
      </c>
      <c r="H9" s="54">
        <v>1392.03</v>
      </c>
      <c r="I9" s="54">
        <v>1737.95</v>
      </c>
      <c r="J9" s="54">
        <v>2016.43</v>
      </c>
      <c r="K9" s="54">
        <v>2266.52</v>
      </c>
      <c r="L9" s="55">
        <v>3630.26</v>
      </c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5" x14ac:dyDescent="0.2">
      <c r="A10" s="42" t="s">
        <v>74</v>
      </c>
      <c r="B10" s="43" t="s">
        <v>67</v>
      </c>
      <c r="C10" s="44">
        <v>152.63999999999999</v>
      </c>
      <c r="D10" s="44">
        <v>301.74</v>
      </c>
      <c r="E10" s="44">
        <v>504.39</v>
      </c>
      <c r="F10" s="44">
        <v>722.28</v>
      </c>
      <c r="G10" s="44">
        <v>1020.44</v>
      </c>
      <c r="H10" s="44">
        <v>1288.03</v>
      </c>
      <c r="I10" s="44">
        <v>1615.95</v>
      </c>
      <c r="J10" s="44">
        <v>1877.43</v>
      </c>
      <c r="K10" s="44">
        <v>2109.52</v>
      </c>
      <c r="L10" s="56">
        <v>3456.3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" x14ac:dyDescent="0.2">
      <c r="A11" s="47" t="s">
        <v>74</v>
      </c>
      <c r="B11" s="51" t="s">
        <v>68</v>
      </c>
      <c r="C11" s="49">
        <v>152.63999999999999</v>
      </c>
      <c r="D11" s="49">
        <v>301.74</v>
      </c>
      <c r="E11" s="49">
        <v>563.39</v>
      </c>
      <c r="F11" s="49">
        <v>810.28</v>
      </c>
      <c r="G11" s="49">
        <v>1118.44</v>
      </c>
      <c r="H11" s="49">
        <v>1407.03</v>
      </c>
      <c r="I11" s="49">
        <v>1754.95</v>
      </c>
      <c r="J11" s="49">
        <v>2035.43</v>
      </c>
      <c r="K11" s="49">
        <v>2287.52</v>
      </c>
      <c r="L11" s="50">
        <v>3653.89</v>
      </c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x14ac:dyDescent="0.2">
      <c r="A12" s="47" t="s">
        <v>74</v>
      </c>
      <c r="B12" s="51" t="s">
        <v>72</v>
      </c>
      <c r="C12" s="49">
        <v>152.63999999999999</v>
      </c>
      <c r="D12" s="49">
        <v>301.74</v>
      </c>
      <c r="E12" s="49">
        <v>607.39</v>
      </c>
      <c r="F12" s="49">
        <v>860.28</v>
      </c>
      <c r="G12" s="49">
        <v>1192.44</v>
      </c>
      <c r="H12" s="49">
        <v>1496.03</v>
      </c>
      <c r="I12" s="49">
        <v>1858.95</v>
      </c>
      <c r="J12" s="49">
        <v>2154.4299999999998</v>
      </c>
      <c r="K12" s="49">
        <v>2421.52</v>
      </c>
      <c r="L12" s="50">
        <v>3802.99</v>
      </c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 x14ac:dyDescent="0.2">
      <c r="A13" s="47" t="s">
        <v>74</v>
      </c>
      <c r="B13" s="51" t="s">
        <v>71</v>
      </c>
      <c r="C13" s="49">
        <v>152.63999999999999</v>
      </c>
      <c r="D13" s="49">
        <v>301.74</v>
      </c>
      <c r="E13" s="49">
        <v>651.39</v>
      </c>
      <c r="F13" s="49">
        <v>919.28</v>
      </c>
      <c r="G13" s="49">
        <v>1266.44</v>
      </c>
      <c r="H13" s="49">
        <v>1585.03</v>
      </c>
      <c r="I13" s="49">
        <v>1962.95</v>
      </c>
      <c r="J13" s="49">
        <v>2273.4299999999998</v>
      </c>
      <c r="K13" s="49">
        <v>2555.52</v>
      </c>
      <c r="L13" s="50">
        <v>3952.09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 x14ac:dyDescent="0.2">
      <c r="A14" s="47" t="s">
        <v>74</v>
      </c>
      <c r="B14" s="51" t="s">
        <v>70</v>
      </c>
      <c r="C14" s="49">
        <v>152.63999999999999</v>
      </c>
      <c r="D14" s="49">
        <v>301.74</v>
      </c>
      <c r="E14" s="49">
        <v>548.39</v>
      </c>
      <c r="F14" s="49">
        <v>781.28</v>
      </c>
      <c r="G14" s="49">
        <v>1094.44</v>
      </c>
      <c r="H14" s="49">
        <v>1377.03</v>
      </c>
      <c r="I14" s="49">
        <v>1719.95</v>
      </c>
      <c r="J14" s="49">
        <v>1996.43</v>
      </c>
      <c r="K14" s="49">
        <v>2243.52</v>
      </c>
      <c r="L14" s="50">
        <v>3605.4</v>
      </c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5" ht="12.75" thickBot="1" x14ac:dyDescent="0.25">
      <c r="A15" s="52" t="s">
        <v>74</v>
      </c>
      <c r="B15" s="53" t="s">
        <v>69</v>
      </c>
      <c r="C15" s="54">
        <v>152.63999999999999</v>
      </c>
      <c r="D15" s="54">
        <v>301.74</v>
      </c>
      <c r="E15" s="54">
        <v>592.39</v>
      </c>
      <c r="F15" s="54">
        <v>840.28</v>
      </c>
      <c r="G15" s="54">
        <v>1168.44</v>
      </c>
      <c r="H15" s="54">
        <v>1466.03</v>
      </c>
      <c r="I15" s="54">
        <v>1823.95</v>
      </c>
      <c r="J15" s="54">
        <v>2115.4299999999998</v>
      </c>
      <c r="K15" s="54">
        <v>2377.52</v>
      </c>
      <c r="L15" s="55">
        <v>3754.5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" x14ac:dyDescent="0.2"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x14ac:dyDescent="0.2"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x14ac:dyDescent="0.2">
      <c r="A18" s="39" t="s">
        <v>74</v>
      </c>
      <c r="B18" s="39" t="s">
        <v>81</v>
      </c>
      <c r="C18" s="57" t="s">
        <v>59</v>
      </c>
      <c r="D18" s="57" t="s">
        <v>59</v>
      </c>
      <c r="E18" s="58">
        <v>27</v>
      </c>
      <c r="F18" s="58">
        <v>36</v>
      </c>
      <c r="G18" s="58">
        <v>46</v>
      </c>
      <c r="H18" s="58">
        <v>55</v>
      </c>
      <c r="I18" s="58">
        <v>64</v>
      </c>
      <c r="J18" s="58">
        <v>73</v>
      </c>
      <c r="K18" s="58">
        <v>83</v>
      </c>
      <c r="L18" s="58">
        <v>92.31</v>
      </c>
      <c r="P18" s="63"/>
      <c r="Q18" s="63"/>
      <c r="R18" s="61"/>
      <c r="S18" s="61"/>
      <c r="T18" s="61"/>
      <c r="U18" s="61"/>
      <c r="V18" s="61"/>
      <c r="W18" s="61"/>
      <c r="X18" s="61"/>
      <c r="Y18" s="61"/>
    </row>
    <row r="19" spans="1:25" x14ac:dyDescent="0.2">
      <c r="A19" s="39" t="s">
        <v>74</v>
      </c>
      <c r="B19" s="39" t="s">
        <v>82</v>
      </c>
      <c r="C19" s="57" t="s">
        <v>59</v>
      </c>
      <c r="D19" s="57" t="s">
        <v>59</v>
      </c>
      <c r="E19" s="58">
        <v>89</v>
      </c>
      <c r="F19" s="58">
        <v>119</v>
      </c>
      <c r="G19" s="58">
        <v>149</v>
      </c>
      <c r="H19" s="58">
        <v>178</v>
      </c>
      <c r="I19" s="58">
        <v>208</v>
      </c>
      <c r="J19" s="58">
        <v>238</v>
      </c>
      <c r="K19" s="58">
        <v>268</v>
      </c>
      <c r="L19" s="58">
        <v>298.18</v>
      </c>
      <c r="P19" s="63"/>
      <c r="Q19" s="63"/>
      <c r="R19" s="61"/>
      <c r="S19" s="61"/>
      <c r="T19" s="61"/>
      <c r="U19" s="61"/>
      <c r="V19" s="61"/>
      <c r="W19" s="61"/>
      <c r="X19" s="61"/>
      <c r="Y19" s="61"/>
    </row>
    <row r="20" spans="1:25" x14ac:dyDescent="0.2">
      <c r="A20" s="39" t="s">
        <v>73</v>
      </c>
      <c r="B20" s="39" t="s">
        <v>84</v>
      </c>
      <c r="C20" s="57" t="s">
        <v>59</v>
      </c>
      <c r="D20" s="57" t="s">
        <v>59</v>
      </c>
      <c r="E20" s="58">
        <v>51</v>
      </c>
      <c r="F20" s="58">
        <v>68</v>
      </c>
      <c r="G20" s="58">
        <v>86</v>
      </c>
      <c r="H20" s="58">
        <v>102</v>
      </c>
      <c r="I20" s="58">
        <v>119</v>
      </c>
      <c r="J20" s="58">
        <v>136</v>
      </c>
      <c r="K20" s="58">
        <v>153</v>
      </c>
      <c r="L20" s="58">
        <v>170.38</v>
      </c>
      <c r="P20" s="63"/>
      <c r="Q20" s="63"/>
      <c r="R20" s="61"/>
      <c r="S20" s="61"/>
      <c r="T20" s="61"/>
      <c r="U20" s="61"/>
      <c r="V20" s="61"/>
      <c r="W20" s="61"/>
      <c r="X20" s="61"/>
      <c r="Y20" s="61"/>
    </row>
    <row r="21" spans="1:25" x14ac:dyDescent="0.2">
      <c r="A21" s="39" t="s">
        <v>74</v>
      </c>
      <c r="B21" s="39" t="s">
        <v>83</v>
      </c>
      <c r="C21" s="57" t="s">
        <v>59</v>
      </c>
      <c r="D21" s="57" t="s">
        <v>59</v>
      </c>
      <c r="E21" s="58">
        <v>51</v>
      </c>
      <c r="F21" s="58">
        <v>68</v>
      </c>
      <c r="G21" s="58">
        <v>86</v>
      </c>
      <c r="H21" s="58">
        <v>102</v>
      </c>
      <c r="I21" s="58">
        <v>119</v>
      </c>
      <c r="J21" s="58">
        <v>136</v>
      </c>
      <c r="K21" s="58">
        <v>153</v>
      </c>
      <c r="L21" s="58">
        <v>170.38</v>
      </c>
      <c r="P21" s="63"/>
      <c r="Q21" s="63"/>
      <c r="R21" s="61"/>
      <c r="S21" s="61"/>
      <c r="T21" s="61"/>
      <c r="U21" s="61"/>
      <c r="V21" s="61"/>
      <c r="W21" s="61"/>
      <c r="X21" s="61"/>
      <c r="Y21" s="61"/>
    </row>
    <row r="22" spans="1:25" x14ac:dyDescent="0.2">
      <c r="C22" s="58"/>
      <c r="D22" s="58"/>
      <c r="E22" s="58"/>
      <c r="F22" s="58"/>
      <c r="G22" s="58"/>
      <c r="H22" s="58"/>
      <c r="I22" s="58"/>
      <c r="J22" s="58"/>
      <c r="K22" s="58"/>
      <c r="L22" s="58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5" x14ac:dyDescent="0.2">
      <c r="C23" s="58"/>
      <c r="D23" s="58"/>
      <c r="E23" s="58"/>
      <c r="F23" s="58"/>
      <c r="G23" s="58"/>
      <c r="H23" s="58"/>
      <c r="I23" s="58"/>
      <c r="J23" s="58"/>
      <c r="K23" s="58"/>
      <c r="L23" s="58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 x14ac:dyDescent="0.2">
      <c r="C24" s="58"/>
      <c r="D24" s="58"/>
      <c r="E24" s="58">
        <v>51</v>
      </c>
      <c r="F24" s="58">
        <v>68</v>
      </c>
      <c r="G24" s="58">
        <v>86</v>
      </c>
      <c r="H24" s="58">
        <v>102</v>
      </c>
      <c r="I24" s="58">
        <v>119</v>
      </c>
      <c r="J24" s="58">
        <v>136</v>
      </c>
      <c r="K24" s="58">
        <v>153</v>
      </c>
      <c r="L24" s="58">
        <v>170.38</v>
      </c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x14ac:dyDescent="0.2"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25" x14ac:dyDescent="0.2"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25" ht="61.5" customHeight="1" x14ac:dyDescent="0.2">
      <c r="A27" s="112" t="s">
        <v>100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25" x14ac:dyDescent="0.2">
      <c r="A28" s="59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25" ht="50.1" customHeight="1" x14ac:dyDescent="0.2">
      <c r="A29" s="112" t="s">
        <v>99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25" x14ac:dyDescent="0.2">
      <c r="A30" s="59"/>
      <c r="E30" s="58"/>
      <c r="F30" s="58"/>
      <c r="G30" s="58"/>
      <c r="H30" s="58"/>
      <c r="I30" s="58"/>
      <c r="J30" s="58"/>
      <c r="K30" s="58"/>
      <c r="L30" s="58"/>
    </row>
    <row r="31" spans="1:25" x14ac:dyDescent="0.2">
      <c r="A31" s="60"/>
    </row>
  </sheetData>
  <sheetProtection algorithmName="SHA-512" hashValue="pOuH1R4EB6Kq+8VVm2h8Ot65b/U+ORIqsK5/Y5YCBFxDfaYn/FWKz7QSaR13ufXS691eoYzYEMCtx4gImvAxfQ==" saltValue="UtRLVjjG71DbUcqfqrbjIQ==" spinCount="100000" sheet="1" objects="1" scenarios="1"/>
  <mergeCells count="2">
    <mergeCell ref="A27:L27"/>
    <mergeCell ref="A29:L2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53E9D99C0C5418C55E3AB564A4613" ma:contentTypeVersion="0" ma:contentTypeDescription="Create a new document." ma:contentTypeScope="" ma:versionID="550eeca97311a2131c3c3fac272e36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BC73F1-71E1-4508-8F7D-BCA6D6EDB36B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0A68B1-32E8-48FC-B4FC-E57726434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0C4783-D227-42BD-82F3-CFDDD88494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USAR Pay vs. VA Pay</vt:lpstr>
      <vt:lpstr>Military Pay Chart</vt:lpstr>
      <vt:lpstr>VA Disability Pay Chart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Wyatt, Jeffery D Mr USAR 11TH AVN CMD -NA-</dc:creator>
  <dc:description>PMD</dc:description>
  <cp:lastModifiedBy>Vonhaden, Mark W Mr USAR USARC</cp:lastModifiedBy>
  <dcterms:created xsi:type="dcterms:W3CDTF">2018-08-20T19:28:56Z</dcterms:created>
  <dcterms:modified xsi:type="dcterms:W3CDTF">2022-03-11T16:51:47Z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0x01010011E53E9D99C0C5418C55E3AB564A4613</vt:lpwstr>
  </property>
</Properties>
</file>